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vanem\Downloads\"/>
    </mc:Choice>
  </mc:AlternateContent>
  <xr:revisionPtr revIDLastSave="0" documentId="13_ncr:1_{CFB91F3A-F42B-40E9-BA2A-A369B87C400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. Innovadores" sheetId="5" r:id="rId1"/>
    <sheet name="EDI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6" l="1"/>
  <c r="K64" i="6"/>
  <c r="J64" i="6"/>
  <c r="I64" i="6"/>
  <c r="H64" i="6"/>
  <c r="E55" i="6"/>
  <c r="E56" i="6"/>
  <c r="E54" i="6"/>
  <c r="E53" i="6"/>
  <c r="E47" i="6"/>
  <c r="E40" i="6"/>
  <c r="E39" i="6"/>
  <c r="J34" i="6"/>
  <c r="I34" i="6"/>
  <c r="F25" i="6"/>
  <c r="I25" i="6"/>
  <c r="F24" i="6"/>
  <c r="G24" i="6" s="1"/>
  <c r="H15" i="6"/>
  <c r="H63" i="6"/>
  <c r="K63" i="6" s="1"/>
  <c r="H62" i="6"/>
  <c r="H61" i="6"/>
  <c r="G57" i="6"/>
  <c r="F57" i="6"/>
  <c r="E57" i="6"/>
  <c r="G49" i="6"/>
  <c r="F49" i="6"/>
  <c r="E45" i="6"/>
  <c r="E49" i="6" s="1"/>
  <c r="H41" i="6"/>
  <c r="G41" i="6"/>
  <c r="F41" i="6"/>
  <c r="E38" i="6"/>
  <c r="E41" i="6" s="1"/>
  <c r="H32" i="6"/>
  <c r="K32" i="6" s="1"/>
  <c r="K34" i="6" s="1"/>
  <c r="H31" i="6"/>
  <c r="H30" i="6"/>
  <c r="H34" i="6" s="1"/>
  <c r="I26" i="6"/>
  <c r="H26" i="6"/>
  <c r="F23" i="6"/>
  <c r="F22" i="6"/>
  <c r="E14" i="6"/>
  <c r="D14" i="6"/>
  <c r="F8" i="6"/>
  <c r="E8" i="6"/>
  <c r="D8" i="6"/>
  <c r="E7" i="6"/>
  <c r="D7" i="6"/>
  <c r="C7" i="6"/>
  <c r="E6" i="6"/>
  <c r="D6" i="6"/>
  <c r="E5" i="6"/>
  <c r="D5" i="6"/>
  <c r="F4" i="6"/>
  <c r="E4" i="6"/>
  <c r="C4" i="6"/>
  <c r="F3" i="6"/>
  <c r="F9" i="6" s="1"/>
  <c r="E15" i="6" s="1"/>
  <c r="E3" i="6"/>
  <c r="E9" i="6" s="1"/>
  <c r="D15" i="6" s="1"/>
  <c r="D3" i="6"/>
  <c r="C3" i="6"/>
  <c r="F3" i="5"/>
  <c r="K63" i="5"/>
  <c r="F8" i="5"/>
  <c r="E8" i="5"/>
  <c r="D8" i="5"/>
  <c r="D7" i="5"/>
  <c r="G50" i="5"/>
  <c r="F50" i="5"/>
  <c r="E45" i="5"/>
  <c r="H41" i="5"/>
  <c r="J34" i="5"/>
  <c r="I34" i="5"/>
  <c r="H32" i="5"/>
  <c r="H62" i="5"/>
  <c r="K62" i="5" s="1"/>
  <c r="H15" i="5"/>
  <c r="K32" i="5"/>
  <c r="K34" i="5" s="1"/>
  <c r="H31" i="5"/>
  <c r="H30" i="5"/>
  <c r="H34" i="5" s="1"/>
  <c r="E48" i="5"/>
  <c r="E47" i="5"/>
  <c r="E46" i="5"/>
  <c r="E38" i="5"/>
  <c r="H26" i="5"/>
  <c r="I26" i="5"/>
  <c r="F23" i="5"/>
  <c r="F22" i="5"/>
  <c r="H61" i="5"/>
  <c r="H60" i="5"/>
  <c r="E14" i="5"/>
  <c r="D14" i="5"/>
  <c r="C7" i="5"/>
  <c r="E6" i="5"/>
  <c r="F4" i="5"/>
  <c r="E4" i="5"/>
  <c r="C4" i="5"/>
  <c r="C3" i="5"/>
  <c r="G3" i="6" l="1"/>
  <c r="G5" i="6"/>
  <c r="G6" i="6"/>
  <c r="G7" i="6"/>
  <c r="G8" i="6"/>
  <c r="D16" i="6"/>
  <c r="E16" i="6"/>
  <c r="F26" i="6"/>
  <c r="G22" i="6"/>
  <c r="G26" i="6" s="1"/>
  <c r="D4" i="6" s="1"/>
  <c r="E50" i="5"/>
  <c r="H63" i="5"/>
  <c r="J63" i="5"/>
  <c r="E3" i="5" s="1"/>
  <c r="F26" i="5"/>
  <c r="G22" i="5"/>
  <c r="G26" i="5" s="1"/>
  <c r="D4" i="5" s="1"/>
  <c r="E41" i="5"/>
  <c r="G41" i="5"/>
  <c r="E5" i="5" s="1"/>
  <c r="F41" i="5"/>
  <c r="D5" i="5" s="1"/>
  <c r="D6" i="5"/>
  <c r="E56" i="5"/>
  <c r="G4" i="6" l="1"/>
  <c r="D9" i="6"/>
  <c r="G9" i="6"/>
  <c r="F9" i="5"/>
  <c r="E15" i="5" s="1"/>
  <c r="E16" i="5" s="1"/>
  <c r="G8" i="5"/>
  <c r="F56" i="5"/>
  <c r="G56" i="5"/>
  <c r="E7" i="5" s="1"/>
  <c r="G6" i="5"/>
  <c r="G5" i="5"/>
  <c r="G4" i="5"/>
  <c r="E9" i="5"/>
  <c r="D15" i="5" s="1"/>
  <c r="D16" i="5" s="1"/>
  <c r="I63" i="5"/>
  <c r="D3" i="5" s="1"/>
  <c r="I3" i="6" l="1"/>
  <c r="I5" i="6"/>
  <c r="I6" i="6"/>
  <c r="I7" i="6"/>
  <c r="I8" i="6"/>
  <c r="I4" i="6"/>
  <c r="B15" i="6"/>
  <c r="B16" i="6" s="1"/>
  <c r="I9" i="6"/>
  <c r="H9" i="6"/>
  <c r="H3" i="6"/>
  <c r="H5" i="6"/>
  <c r="H6" i="6"/>
  <c r="H7" i="6"/>
  <c r="H8" i="6"/>
  <c r="H4" i="6"/>
  <c r="D9" i="5"/>
  <c r="H3" i="5"/>
  <c r="G3" i="5"/>
  <c r="H7" i="5"/>
  <c r="G7" i="5"/>
  <c r="G9" i="5" l="1"/>
  <c r="B15" i="5"/>
  <c r="B16" i="5" s="1"/>
  <c r="I9" i="5"/>
  <c r="H9" i="5"/>
  <c r="H8" i="5"/>
  <c r="H6" i="5"/>
  <c r="H5" i="5"/>
  <c r="H4" i="5"/>
  <c r="I8" i="5" l="1"/>
  <c r="I6" i="5"/>
  <c r="I5" i="5"/>
  <c r="I4" i="5"/>
  <c r="I3" i="5"/>
  <c r="I7" i="5"/>
</calcChain>
</file>

<file path=xl/sharedStrings.xml><?xml version="1.0" encoding="utf-8"?>
<sst xmlns="http://schemas.openxmlformats.org/spreadsheetml/2006/main" count="270" uniqueCount="85">
  <si>
    <t>EJEMPLO PRESUPUESTO RESUMIDO</t>
  </si>
  <si>
    <t>Restricción (%)</t>
  </si>
  <si>
    <t xml:space="preserve">Restricción </t>
  </si>
  <si>
    <t>RNR</t>
  </si>
  <si>
    <t>Monetario</t>
  </si>
  <si>
    <t>No Monetario</t>
  </si>
  <si>
    <t>Total</t>
  </si>
  <si>
    <t>% RNR</t>
  </si>
  <si>
    <t>% Total proyecto</t>
  </si>
  <si>
    <t>Comentarios</t>
  </si>
  <si>
    <t>Equipos y bienes duraderos</t>
  </si>
  <si>
    <t>Siempre 18% de AM</t>
  </si>
  <si>
    <t>Honorarios e incentivos</t>
  </si>
  <si>
    <t>Consultorías</t>
  </si>
  <si>
    <t>Tiene un entregable por consultoría</t>
  </si>
  <si>
    <t>Servicios tecnológicos y empresariales</t>
  </si>
  <si>
    <t>Si lo realiza una persona juridica considerar IGV</t>
  </si>
  <si>
    <t>Pasajes y viáticos</t>
  </si>
  <si>
    <t>Materiales e insumos</t>
  </si>
  <si>
    <t>TOTAL</t>
  </si>
  <si>
    <t>Proinnóvate</t>
  </si>
  <si>
    <t>Entidad Solicitante</t>
  </si>
  <si>
    <t>Monto max RNR</t>
  </si>
  <si>
    <t>% Máximo RNR</t>
  </si>
  <si>
    <t>% min Monetario</t>
  </si>
  <si>
    <t>% max No Monetario</t>
  </si>
  <si>
    <t>Bases</t>
  </si>
  <si>
    <t>Real</t>
  </si>
  <si>
    <t>Monto total del proy</t>
  </si>
  <si>
    <t xml:space="preserve">Check </t>
  </si>
  <si>
    <t>D.1 Presupuesto del proyecto</t>
  </si>
  <si>
    <t>C.1.3. Cuadro No 4: Honorarios</t>
  </si>
  <si>
    <t>Nombre</t>
  </si>
  <si>
    <t>Entidad</t>
  </si>
  <si>
    <t>% Dedicación</t>
  </si>
  <si>
    <t>Honorario mensual</t>
  </si>
  <si>
    <t># meses</t>
  </si>
  <si>
    <t>Costo total</t>
  </si>
  <si>
    <t xml:space="preserve">ProInnóvate (RNR) </t>
  </si>
  <si>
    <t>Cof. Monetario</t>
  </si>
  <si>
    <t>Cof. No Monetario</t>
  </si>
  <si>
    <t>Nombre 1</t>
  </si>
  <si>
    <t>Startup</t>
  </si>
  <si>
    <t>Nombre 2</t>
  </si>
  <si>
    <t>C.1.4. Cuadro No 8: Materiales e insumos</t>
  </si>
  <si>
    <t>Descripción</t>
  </si>
  <si>
    <t>Valorizado</t>
  </si>
  <si>
    <t>Especificaciones</t>
  </si>
  <si>
    <t>Proforma</t>
  </si>
  <si>
    <t>Unidad</t>
  </si>
  <si>
    <t>Costo unitario</t>
  </si>
  <si>
    <t>Cantidad</t>
  </si>
  <si>
    <t>Material de Oficina</t>
  </si>
  <si>
    <t>22/03/2022</t>
  </si>
  <si>
    <t>PEN</t>
  </si>
  <si>
    <t>Materia prima para producción</t>
  </si>
  <si>
    <t>Materia prima para lote 2 de producción</t>
  </si>
  <si>
    <t>D.1.5. Cuadro No 5: Consultorías</t>
  </si>
  <si>
    <t>Consultoria para fortalecer branding</t>
  </si>
  <si>
    <t>D.1.6. Cuadro No 6: Servicios tecnológicos y empresariales</t>
  </si>
  <si>
    <t xml:space="preserve">Unidad </t>
  </si>
  <si>
    <t>Acompañamiento de incubadora/aceleradora</t>
  </si>
  <si>
    <t>Difusión y transferencia del conocimiento del proyecto</t>
  </si>
  <si>
    <t>Reembolso de servicios asociados a la constitución de la persona jurídica peruana</t>
  </si>
  <si>
    <t>Alquiler de espacio de trabajo</t>
  </si>
  <si>
    <t>D.1.7. Cuadro No 7: Pasajes y viáticos</t>
  </si>
  <si>
    <t>Unidad de medida</t>
  </si>
  <si>
    <t>D.1.8. Cuadro No 3: Equipos y bienes duraderos</t>
  </si>
  <si>
    <t>MacBook Pro 2022</t>
  </si>
  <si>
    <t>Apple M2, 16GB, Serial number RL2CGXFL9K</t>
  </si>
  <si>
    <t>iPad 10</t>
  </si>
  <si>
    <t>Ipad 10, Wi-Fi, 64GB</t>
  </si>
  <si>
    <t>Lenovo ThinkPad</t>
  </si>
  <si>
    <t>Serial number PF36F9SK</t>
  </si>
  <si>
    <t>Monto maximo del proyecto</t>
  </si>
  <si>
    <t>Nombre 3</t>
  </si>
  <si>
    <t>Nombre 4</t>
  </si>
  <si>
    <t>Consultoría en estrategia de sostenibilidad</t>
  </si>
  <si>
    <t>Consultoría para internacionalización</t>
  </si>
  <si>
    <t>Fintech LATAM Summit</t>
  </si>
  <si>
    <t>Pasaje</t>
  </si>
  <si>
    <t>Viáticos de Fintech LATAM Summit</t>
  </si>
  <si>
    <t>Viáticos</t>
  </si>
  <si>
    <t>Evento Startup Forum</t>
  </si>
  <si>
    <t>Viáticos de Startup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</si>
</sst>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S/-280A]* #,##0.00_-;\-[$S/-280A]* #,##0.00_-;_-[$S/-280A]* &quot;-&quot;??_-;_-@_-"/>
    <numFmt numFmtId="165" formatCode="[$S/-280A]#,##0.00"/>
  </numFmts>
  <fonts count="13" x14ac:knownFonts="1">
    <font>
      <sz val="10"/>
      <color rgb="FF000000"/>
      <name val="Arial"/>
      <scheme val="minor"/>
    </font>
    <font>
      <b/>
      <sz val="10"/>
      <color rgb="FFFFFFFF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rgb="FFFFFFFF"/>
      <name val="Arial"/>
    </font>
    <font>
      <i/>
      <sz val="10"/>
      <color rgb="FFFF0000"/>
      <name val="Arial"/>
    </font>
    <font>
      <sz val="10"/>
      <color theme="7"/>
      <name val="Arial"/>
    </font>
    <font>
      <b/>
      <sz val="10"/>
      <name val="Arial"/>
    </font>
    <font>
      <sz val="10"/>
      <color theme="7" tint="-0.249977111117893"/>
      <name val="Arial"/>
    </font>
    <font>
      <sz val="8"/>
      <color theme="7" tint="-0.249977111117893"/>
      <name val="Arial"/>
    </font>
    <font>
      <b/>
      <sz val="10"/>
      <color rgb="FF00949B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2F9299"/>
        <bgColor rgb="FF000000"/>
      </patternFill>
    </fill>
    <fill>
      <patternFill patternType="solid">
        <fgColor rgb="FF0094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0" xfId="0" applyFont="1" applyFill="1"/>
    <xf numFmtId="9" fontId="4" fillId="4" borderId="0" xfId="0" applyNumberFormat="1" applyFont="1" applyFill="1"/>
    <xf numFmtId="3" fontId="4" fillId="2" borderId="0" xfId="0" applyNumberFormat="1" applyFont="1" applyFill="1"/>
    <xf numFmtId="10" fontId="4" fillId="2" borderId="0" xfId="0" applyNumberFormat="1" applyFont="1" applyFill="1"/>
    <xf numFmtId="0" fontId="2" fillId="2" borderId="0" xfId="0" applyFont="1" applyFill="1"/>
    <xf numFmtId="0" fontId="1" fillId="2" borderId="0" xfId="0" applyFont="1" applyFill="1"/>
    <xf numFmtId="0" fontId="5" fillId="2" borderId="0" xfId="0" applyFont="1" applyFill="1"/>
    <xf numFmtId="3" fontId="5" fillId="2" borderId="0" xfId="0" applyNumberFormat="1" applyFont="1" applyFill="1"/>
    <xf numFmtId="10" fontId="3" fillId="2" borderId="0" xfId="0" applyNumberFormat="1" applyFont="1" applyFill="1"/>
    <xf numFmtId="0" fontId="6" fillId="2" borderId="0" xfId="0" applyFont="1" applyFill="1"/>
    <xf numFmtId="0" fontId="5" fillId="4" borderId="0" xfId="0" applyFont="1" applyFill="1"/>
    <xf numFmtId="3" fontId="5" fillId="4" borderId="0" xfId="0" applyNumberFormat="1" applyFont="1" applyFill="1"/>
    <xf numFmtId="9" fontId="5" fillId="2" borderId="0" xfId="0" applyNumberFormat="1" applyFont="1" applyFill="1"/>
    <xf numFmtId="3" fontId="2" fillId="2" borderId="0" xfId="0" applyNumberFormat="1" applyFont="1" applyFill="1"/>
    <xf numFmtId="3" fontId="7" fillId="2" borderId="0" xfId="0" applyNumberFormat="1" applyFont="1" applyFill="1"/>
    <xf numFmtId="9" fontId="2" fillId="2" borderId="0" xfId="0" applyNumberFormat="1" applyFont="1" applyFill="1"/>
    <xf numFmtId="0" fontId="8" fillId="2" borderId="0" xfId="0" applyFont="1" applyFill="1"/>
    <xf numFmtId="0" fontId="2" fillId="7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5" fillId="5" borderId="0" xfId="0" applyFont="1" applyFill="1"/>
    <xf numFmtId="0" fontId="7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3" fontId="10" fillId="2" borderId="1" xfId="0" applyNumberFormat="1" applyFont="1" applyFill="1" applyBorder="1"/>
    <xf numFmtId="0" fontId="2" fillId="0" borderId="0" xfId="0" applyFont="1" applyAlignment="1">
      <alignment horizontal="center"/>
    </xf>
    <xf numFmtId="3" fontId="5" fillId="2" borderId="1" xfId="0" applyNumberFormat="1" applyFont="1" applyFill="1" applyBorder="1"/>
    <xf numFmtId="0" fontId="5" fillId="0" borderId="2" xfId="0" applyFont="1" applyBorder="1" applyAlignment="1">
      <alignment horizontal="center"/>
    </xf>
    <xf numFmtId="0" fontId="10" fillId="2" borderId="1" xfId="0" applyFont="1" applyFill="1" applyBorder="1"/>
    <xf numFmtId="3" fontId="10" fillId="0" borderId="1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/>
    <xf numFmtId="3" fontId="10" fillId="0" borderId="1" xfId="0" applyNumberFormat="1" applyFont="1" applyBorder="1"/>
    <xf numFmtId="0" fontId="10" fillId="0" borderId="1" xfId="0" applyFont="1" applyBorder="1"/>
    <xf numFmtId="3" fontId="10" fillId="0" borderId="2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0" fontId="2" fillId="0" borderId="0" xfId="0" applyFont="1"/>
    <xf numFmtId="0" fontId="8" fillId="0" borderId="0" xfId="0" applyFont="1"/>
    <xf numFmtId="0" fontId="5" fillId="0" borderId="3" xfId="0" applyFont="1" applyBorder="1"/>
    <xf numFmtId="3" fontId="5" fillId="0" borderId="3" xfId="0" applyNumberFormat="1" applyFont="1" applyBorder="1"/>
    <xf numFmtId="164" fontId="2" fillId="4" borderId="0" xfId="0" applyNumberFormat="1" applyFont="1" applyFill="1"/>
    <xf numFmtId="164" fontId="4" fillId="2" borderId="0" xfId="0" applyNumberFormat="1" applyFont="1" applyFill="1"/>
    <xf numFmtId="165" fontId="5" fillId="2" borderId="0" xfId="0" applyNumberFormat="1" applyFont="1" applyFill="1"/>
    <xf numFmtId="164" fontId="9" fillId="2" borderId="0" xfId="0" applyNumberFormat="1" applyFont="1" applyFill="1"/>
    <xf numFmtId="164" fontId="12" fillId="2" borderId="0" xfId="0" applyNumberFormat="1" applyFont="1" applyFill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3" fontId="4" fillId="8" borderId="0" xfId="0" applyNumberFormat="1" applyFont="1" applyFill="1"/>
    <xf numFmtId="3" fontId="4" fillId="9" borderId="0" xfId="0" applyNumberFormat="1" applyFont="1" applyFill="1"/>
    <xf numFmtId="0" fontId="4" fillId="9" borderId="0" xfId="0" applyFont="1" applyFill="1"/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3" fillId="10" borderId="0" xfId="0" applyFont="1" applyFill="1"/>
    <xf numFmtId="0" fontId="5" fillId="10" borderId="0" xfId="0" applyFont="1" applyFill="1"/>
    <xf numFmtId="0" fontId="4" fillId="10" borderId="0" xfId="0" applyFont="1" applyFill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2" borderId="0" xfId="0" applyFont="1" applyFill="1"/>
    <xf numFmtId="3" fontId="10" fillId="2" borderId="0" xfId="0" applyNumberFormat="1" applyFont="1" applyFill="1"/>
    <xf numFmtId="3" fontId="5" fillId="2" borderId="4" xfId="0" applyNumberFormat="1" applyFont="1" applyFill="1" applyBorder="1"/>
    <xf numFmtId="3" fontId="10" fillId="2" borderId="5" xfId="0" applyNumberFormat="1" applyFont="1" applyFill="1" applyBorder="1"/>
    <xf numFmtId="0" fontId="10" fillId="0" borderId="5" xfId="0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0" fillId="10" borderId="0" xfId="0" applyNumberFormat="1" applyFont="1" applyFill="1"/>
    <xf numFmtId="3" fontId="5" fillId="0" borderId="0" xfId="0" applyNumberFormat="1" applyFont="1"/>
    <xf numFmtId="3" fontId="2" fillId="10" borderId="0" xfId="0" applyNumberFormat="1" applyFont="1" applyFill="1"/>
    <xf numFmtId="3" fontId="10" fillId="2" borderId="1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6" fillId="9" borderId="0" xfId="0" applyFont="1" applyFill="1"/>
    <xf numFmtId="0" fontId="2" fillId="9" borderId="0" xfId="0" applyFont="1" applyFill="1"/>
    <xf numFmtId="0" fontId="1" fillId="6" borderId="0" xfId="0" applyFont="1" applyFill="1"/>
    <xf numFmtId="0" fontId="5" fillId="2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04DB-321F-47BD-9B40-2C8213FF43EA}">
  <sheetPr>
    <outlinePr summaryBelow="0" summaryRight="0"/>
  </sheetPr>
  <dimension ref="A1:Z80"/>
  <sheetViews>
    <sheetView showGridLines="0" topLeftCell="A10" zoomScale="80" zoomScaleNormal="80" workbookViewId="0">
      <selection activeCell="A47" sqref="A47"/>
    </sheetView>
  </sheetViews>
  <sheetFormatPr baseColWidth="10" defaultColWidth="12.5703125" defaultRowHeight="15.75" customHeight="1" outlineLevelRow="1" x14ac:dyDescent="0.2"/>
  <cols>
    <col min="1" max="1" width="25.42578125" style="22" customWidth="1"/>
    <col min="2" max="2" width="18.140625" style="22" customWidth="1"/>
    <col min="3" max="3" width="15.140625" style="22" customWidth="1"/>
    <col min="4" max="4" width="16.140625" style="22" customWidth="1"/>
    <col min="5" max="6" width="17.42578125" style="22" customWidth="1"/>
    <col min="7" max="7" width="17.42578125" style="22" bestFit="1" customWidth="1"/>
    <col min="8" max="8" width="16.7109375" style="22" bestFit="1" customWidth="1"/>
    <col min="9" max="9" width="17.42578125" style="22" bestFit="1" customWidth="1"/>
    <col min="10" max="10" width="14.7109375" style="22" customWidth="1"/>
    <col min="11" max="11" width="15.42578125" style="22" customWidth="1"/>
    <col min="12" max="16384" width="12.5703125" style="22"/>
  </cols>
  <sheetData>
    <row r="1" spans="1:26" ht="12.75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21"/>
      <c r="Z1" s="21"/>
    </row>
    <row r="2" spans="1:26" ht="12.75" x14ac:dyDescent="0.2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4" t="s">
        <v>10</v>
      </c>
      <c r="B3" s="5">
        <v>0.25</v>
      </c>
      <c r="C3" s="48">
        <f>B3*B13</f>
        <v>16750</v>
      </c>
      <c r="D3" s="49">
        <f>I63</f>
        <v>9000</v>
      </c>
      <c r="E3" s="6">
        <f>J63</f>
        <v>1620</v>
      </c>
      <c r="F3" s="6">
        <f>K63</f>
        <v>9000</v>
      </c>
      <c r="G3" s="6">
        <f t="shared" ref="G3:G8" si="0">SUM(D3+E3+F3)</f>
        <v>19620</v>
      </c>
      <c r="H3" s="7">
        <f t="shared" ref="H3:H9" si="1">D3/$D$9</f>
        <v>0.13751667198652459</v>
      </c>
      <c r="I3" s="7">
        <f t="shared" ref="I3:I8" si="2">D3/$G$9</f>
        <v>9.6138439352667845E-2</v>
      </c>
      <c r="J3" s="20" t="s">
        <v>11</v>
      </c>
      <c r="K3" s="4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2">
      <c r="A4" s="4" t="s">
        <v>12</v>
      </c>
      <c r="B4" s="5">
        <v>0.4</v>
      </c>
      <c r="C4" s="48">
        <f>B4*B13</f>
        <v>26800</v>
      </c>
      <c r="D4" s="49">
        <f>G26</f>
        <v>13600</v>
      </c>
      <c r="E4" s="6">
        <f>H26</f>
        <v>0</v>
      </c>
      <c r="F4" s="6">
        <f>I26</f>
        <v>0</v>
      </c>
      <c r="G4" s="4">
        <f t="shared" si="0"/>
        <v>13600</v>
      </c>
      <c r="H4" s="7">
        <f t="shared" si="1"/>
        <v>0.20780297100185938</v>
      </c>
      <c r="I4" s="7">
        <f t="shared" si="2"/>
        <v>0.14527586391069808</v>
      </c>
      <c r="J4" s="20"/>
      <c r="K4" s="4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2">
      <c r="A5" s="4" t="s">
        <v>13</v>
      </c>
      <c r="B5" s="5"/>
      <c r="C5" s="48"/>
      <c r="D5" s="49">
        <f>F41</f>
        <v>9800</v>
      </c>
      <c r="E5" s="6">
        <f>G41</f>
        <v>2000</v>
      </c>
      <c r="F5" s="60"/>
      <c r="G5" s="4">
        <f t="shared" si="0"/>
        <v>11800</v>
      </c>
      <c r="H5" s="7">
        <f t="shared" si="1"/>
        <v>0.14974037616310454</v>
      </c>
      <c r="I5" s="7">
        <f t="shared" si="2"/>
        <v>0.10468407840623832</v>
      </c>
      <c r="J5" s="20" t="s">
        <v>14</v>
      </c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2">
      <c r="A6" s="4" t="s">
        <v>15</v>
      </c>
      <c r="B6" s="5"/>
      <c r="C6" s="48"/>
      <c r="D6" s="49">
        <f>F50</f>
        <v>24694.92</v>
      </c>
      <c r="E6" s="6">
        <f>G50</f>
        <v>4445.08</v>
      </c>
      <c r="F6" s="60"/>
      <c r="G6" s="6">
        <f t="shared" si="0"/>
        <v>29140</v>
      </c>
      <c r="H6" s="7">
        <f t="shared" si="1"/>
        <v>0.37732924593038508</v>
      </c>
      <c r="I6" s="7">
        <f t="shared" si="2"/>
        <v>0.26379234097099824</v>
      </c>
      <c r="J6" s="20" t="s">
        <v>16</v>
      </c>
      <c r="K6" s="4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">
      <c r="A7" s="4" t="s">
        <v>17</v>
      </c>
      <c r="B7" s="5">
        <v>0.2</v>
      </c>
      <c r="C7" s="48">
        <f>B7*B13</f>
        <v>13400</v>
      </c>
      <c r="D7" s="49">
        <f>F56</f>
        <v>0</v>
      </c>
      <c r="E7" s="6">
        <f>G56</f>
        <v>0</v>
      </c>
      <c r="F7" s="61"/>
      <c r="G7" s="6">
        <f t="shared" si="0"/>
        <v>0</v>
      </c>
      <c r="H7" s="7">
        <f t="shared" si="1"/>
        <v>0</v>
      </c>
      <c r="I7" s="7">
        <f t="shared" si="2"/>
        <v>0</v>
      </c>
      <c r="J7" s="20"/>
      <c r="K7" s="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">
      <c r="A8" s="4" t="s">
        <v>18</v>
      </c>
      <c r="B8" s="5"/>
      <c r="C8" s="48"/>
      <c r="D8" s="49">
        <f>I34</f>
        <v>8351.6899999999987</v>
      </c>
      <c r="E8" s="6">
        <f>J34</f>
        <v>1503.31</v>
      </c>
      <c r="F8" s="59">
        <f>K34</f>
        <v>9600</v>
      </c>
      <c r="G8" s="6">
        <f t="shared" si="0"/>
        <v>19455</v>
      </c>
      <c r="H8" s="7">
        <f t="shared" si="1"/>
        <v>0.12761073491812638</v>
      </c>
      <c r="I8" s="7">
        <f t="shared" si="2"/>
        <v>8.9213160284142487E-2</v>
      </c>
      <c r="J8" s="20" t="s">
        <v>11</v>
      </c>
      <c r="K8" s="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x14ac:dyDescent="0.2">
      <c r="A9" s="9"/>
      <c r="B9" s="94" t="s">
        <v>19</v>
      </c>
      <c r="C9" s="94"/>
      <c r="D9" s="50">
        <f t="shared" ref="D9:G9" si="3">SUM(D3:D8)</f>
        <v>65446.61</v>
      </c>
      <c r="E9" s="50">
        <f>SUM(E3:E8)</f>
        <v>9568.39</v>
      </c>
      <c r="F9" s="50">
        <f t="shared" si="3"/>
        <v>18600</v>
      </c>
      <c r="G9" s="50">
        <f t="shared" si="3"/>
        <v>93615</v>
      </c>
      <c r="H9" s="12">
        <f t="shared" si="1"/>
        <v>1</v>
      </c>
      <c r="I9" s="12">
        <f>D9/$G$9</f>
        <v>0.69910388292474501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3"/>
      <c r="B10" s="8"/>
      <c r="C10" s="10"/>
      <c r="D10" s="11"/>
      <c r="E10" s="8"/>
      <c r="F10" s="11"/>
      <c r="G10" s="8"/>
      <c r="H10" s="7"/>
      <c r="I10" s="7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x14ac:dyDescent="0.2">
      <c r="A11" s="24"/>
      <c r="B11" s="95" t="s">
        <v>20</v>
      </c>
      <c r="C11" s="96"/>
      <c r="D11" s="95" t="s">
        <v>21</v>
      </c>
      <c r="E11" s="96"/>
      <c r="G11" s="8"/>
      <c r="H11" s="7"/>
      <c r="I11" s="7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x14ac:dyDescent="0.2">
      <c r="A12" s="14"/>
      <c r="B12" s="14" t="s">
        <v>22</v>
      </c>
      <c r="C12" s="15" t="s">
        <v>23</v>
      </c>
      <c r="D12" s="14" t="s">
        <v>24</v>
      </c>
      <c r="E12" s="14" t="s">
        <v>25</v>
      </c>
      <c r="F12" s="23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x14ac:dyDescent="0.2">
      <c r="A13" s="8"/>
      <c r="B13" s="51">
        <v>67000</v>
      </c>
      <c r="C13" s="16">
        <v>0.7</v>
      </c>
      <c r="D13" s="16">
        <v>0.1</v>
      </c>
      <c r="E13" s="16">
        <v>0.2</v>
      </c>
      <c r="G13" s="8"/>
      <c r="H13" s="11"/>
      <c r="I13" s="4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">
      <c r="A14" s="8" t="s">
        <v>26</v>
      </c>
      <c r="B14" s="17"/>
      <c r="C14" s="17"/>
      <c r="D14" s="49">
        <f>D13*H15</f>
        <v>9571.4285714285706</v>
      </c>
      <c r="E14" s="49">
        <f>E13*H15</f>
        <v>19142.857142857141</v>
      </c>
      <c r="G14" s="8"/>
      <c r="H14" s="7"/>
      <c r="I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x14ac:dyDescent="0.2">
      <c r="A15" s="10" t="s">
        <v>27</v>
      </c>
      <c r="B15" s="52">
        <f>D9</f>
        <v>65446.61</v>
      </c>
      <c r="D15" s="11">
        <f>E9</f>
        <v>9568.39</v>
      </c>
      <c r="E15" s="11">
        <f>F9</f>
        <v>18600</v>
      </c>
      <c r="G15" s="8" t="s">
        <v>28</v>
      </c>
      <c r="H15" s="52">
        <f>67000*(100/70)</f>
        <v>95714.28571428571</v>
      </c>
      <c r="I15" s="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x14ac:dyDescent="0.2">
      <c r="A16" s="25" t="s">
        <v>29</v>
      </c>
      <c r="B16" s="18">
        <f>B13-B15</f>
        <v>1553.3899999999994</v>
      </c>
      <c r="D16" s="18">
        <f t="shared" ref="D16:E16" si="4">D14-D15</f>
        <v>3.0385714285712311</v>
      </c>
      <c r="E16" s="18">
        <f t="shared" si="4"/>
        <v>542.8571428571413</v>
      </c>
      <c r="G16" s="8"/>
      <c r="H16" s="7"/>
      <c r="I16" s="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x14ac:dyDescent="0.2">
      <c r="A17" s="13"/>
      <c r="B17" s="8"/>
      <c r="C17" s="10"/>
      <c r="D17" s="11"/>
      <c r="E17" s="8"/>
      <c r="F17" s="19"/>
      <c r="G17" s="8"/>
      <c r="H17" s="7"/>
      <c r="I17" s="7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61" customFormat="1" ht="12.75" x14ac:dyDescent="0.2">
      <c r="A18" s="91" t="s">
        <v>30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ht="12.75" x14ac:dyDescent="0.2"/>
    <row r="20" spans="1:26" s="74" customFormat="1" ht="12.75" x14ac:dyDescent="0.2">
      <c r="A20" s="72" t="s">
        <v>31</v>
      </c>
      <c r="B20" s="73"/>
      <c r="C20" s="73"/>
      <c r="D20" s="73"/>
      <c r="E20" s="73"/>
      <c r="F20" s="73"/>
      <c r="G20" s="73"/>
      <c r="H20" s="73"/>
      <c r="I20" s="73"/>
    </row>
    <row r="21" spans="1:26" ht="12.75" x14ac:dyDescent="0.2">
      <c r="A21" s="26" t="s">
        <v>32</v>
      </c>
      <c r="B21" s="26" t="s">
        <v>33</v>
      </c>
      <c r="C21" s="26" t="s">
        <v>34</v>
      </c>
      <c r="D21" s="26" t="s">
        <v>35</v>
      </c>
      <c r="E21" s="26" t="s">
        <v>36</v>
      </c>
      <c r="F21" s="26" t="s">
        <v>37</v>
      </c>
      <c r="G21" s="26" t="s">
        <v>38</v>
      </c>
      <c r="H21" s="26" t="s">
        <v>39</v>
      </c>
      <c r="I21" s="26" t="s">
        <v>40</v>
      </c>
    </row>
    <row r="22" spans="1:26" ht="12.75" x14ac:dyDescent="0.2">
      <c r="A22" s="28" t="s">
        <v>41</v>
      </c>
      <c r="B22" s="28" t="s">
        <v>42</v>
      </c>
      <c r="C22" s="29">
        <v>0.9</v>
      </c>
      <c r="D22" s="30">
        <v>2000</v>
      </c>
      <c r="E22" s="28">
        <v>2</v>
      </c>
      <c r="F22" s="30">
        <f t="shared" ref="F22" si="5">E22*D22*C22</f>
        <v>3600</v>
      </c>
      <c r="G22" s="30">
        <f>F22</f>
        <v>3600</v>
      </c>
      <c r="H22" s="30">
        <v>0</v>
      </c>
      <c r="I22" s="30">
        <v>0</v>
      </c>
    </row>
    <row r="23" spans="1:26" ht="12.75" x14ac:dyDescent="0.2">
      <c r="A23" s="28" t="s">
        <v>43</v>
      </c>
      <c r="B23" s="28" t="s">
        <v>42</v>
      </c>
      <c r="C23" s="29">
        <v>1</v>
      </c>
      <c r="D23" s="30">
        <v>5000</v>
      </c>
      <c r="E23" s="28">
        <v>2</v>
      </c>
      <c r="F23" s="30">
        <f>E23*D23*C23</f>
        <v>10000</v>
      </c>
      <c r="G23" s="30">
        <v>10000</v>
      </c>
      <c r="H23" s="30">
        <v>0</v>
      </c>
      <c r="I23" s="30">
        <v>0</v>
      </c>
    </row>
    <row r="24" spans="1:26" ht="12.75" x14ac:dyDescent="0.2">
      <c r="A24" s="28"/>
      <c r="B24" s="28"/>
      <c r="C24" s="29"/>
      <c r="D24" s="30"/>
      <c r="E24" s="28"/>
      <c r="F24" s="30"/>
      <c r="G24" s="30"/>
      <c r="H24" s="30"/>
      <c r="I24" s="30"/>
    </row>
    <row r="25" spans="1:26" ht="12.75" x14ac:dyDescent="0.2">
      <c r="A25" s="28"/>
      <c r="B25" s="28"/>
      <c r="C25" s="29"/>
      <c r="D25" s="30"/>
      <c r="E25" s="28"/>
      <c r="F25" s="30"/>
      <c r="G25" s="30"/>
      <c r="H25" s="30"/>
      <c r="I25" s="30"/>
    </row>
    <row r="26" spans="1:26" ht="12.75" x14ac:dyDescent="0.2">
      <c r="A26" s="31"/>
      <c r="B26" s="31"/>
      <c r="C26" s="31"/>
      <c r="D26" s="31"/>
      <c r="E26" s="26" t="s">
        <v>6</v>
      </c>
      <c r="F26" s="32">
        <f>SUM(F22:F25)</f>
        <v>13600</v>
      </c>
      <c r="G26" s="32">
        <f>SUM(G22:G25)</f>
        <v>13600</v>
      </c>
      <c r="H26" s="32">
        <f>SUM(H22:H25)</f>
        <v>0</v>
      </c>
      <c r="I26" s="32">
        <f>SUM(I22:I25)</f>
        <v>0</v>
      </c>
    </row>
    <row r="27" spans="1:26" ht="12.75" x14ac:dyDescent="0.2">
      <c r="A27" s="31"/>
      <c r="B27" s="31"/>
      <c r="C27" s="31"/>
      <c r="D27" s="31"/>
      <c r="E27" s="27"/>
      <c r="F27" s="11"/>
      <c r="G27" s="11"/>
      <c r="H27" s="11"/>
      <c r="I27" s="11"/>
    </row>
    <row r="28" spans="1:26" s="74" customFormat="1" ht="12.75" x14ac:dyDescent="0.2">
      <c r="A28" s="72" t="s">
        <v>44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26" ht="12.75" x14ac:dyDescent="0.2">
      <c r="A29" s="26" t="s">
        <v>45</v>
      </c>
      <c r="B29" s="26" t="s">
        <v>46</v>
      </c>
      <c r="C29" s="26" t="s">
        <v>47</v>
      </c>
      <c r="D29" s="26" t="s">
        <v>48</v>
      </c>
      <c r="E29" s="26" t="s">
        <v>49</v>
      </c>
      <c r="F29" s="26" t="s">
        <v>50</v>
      </c>
      <c r="G29" s="26" t="s">
        <v>51</v>
      </c>
      <c r="H29" s="26" t="s">
        <v>37</v>
      </c>
      <c r="I29" s="26" t="s">
        <v>38</v>
      </c>
      <c r="J29" s="26" t="s">
        <v>39</v>
      </c>
      <c r="K29" s="26" t="s">
        <v>40</v>
      </c>
    </row>
    <row r="30" spans="1:26" ht="12.75" x14ac:dyDescent="0.2">
      <c r="A30" s="67" t="s">
        <v>52</v>
      </c>
      <c r="B30" s="28"/>
      <c r="C30" s="37"/>
      <c r="D30" s="28" t="s">
        <v>53</v>
      </c>
      <c r="E30" s="34" t="s">
        <v>54</v>
      </c>
      <c r="F30" s="30">
        <v>2655</v>
      </c>
      <c r="G30" s="30">
        <v>1</v>
      </c>
      <c r="H30" s="30">
        <f t="shared" ref="H30:H31" si="6">G30*F30</f>
        <v>2655</v>
      </c>
      <c r="I30" s="30">
        <v>2250</v>
      </c>
      <c r="J30" s="28">
        <v>405</v>
      </c>
      <c r="K30" s="35">
        <v>0</v>
      </c>
    </row>
    <row r="31" spans="1:26" ht="12.75" x14ac:dyDescent="0.2">
      <c r="A31" s="67" t="s">
        <v>55</v>
      </c>
      <c r="B31" s="28"/>
      <c r="C31" s="37"/>
      <c r="D31" s="28">
        <v>43831</v>
      </c>
      <c r="E31" s="34" t="s">
        <v>54</v>
      </c>
      <c r="F31" s="30">
        <v>7200</v>
      </c>
      <c r="G31" s="30">
        <v>1</v>
      </c>
      <c r="H31" s="30">
        <f t="shared" si="6"/>
        <v>7200</v>
      </c>
      <c r="I31" s="30">
        <v>6101.69</v>
      </c>
      <c r="J31" s="35">
        <v>1098.31</v>
      </c>
      <c r="K31" s="35">
        <v>0</v>
      </c>
    </row>
    <row r="32" spans="1:26" ht="12.75" x14ac:dyDescent="0.2">
      <c r="A32" s="67" t="s">
        <v>56</v>
      </c>
      <c r="B32" s="28"/>
      <c r="C32" s="37"/>
      <c r="D32" s="28">
        <v>43830</v>
      </c>
      <c r="E32" s="34" t="s">
        <v>54</v>
      </c>
      <c r="F32" s="30">
        <v>4800</v>
      </c>
      <c r="G32" s="30">
        <v>2</v>
      </c>
      <c r="H32" s="30">
        <f>F32*G32</f>
        <v>9600</v>
      </c>
      <c r="I32" s="30">
        <v>0</v>
      </c>
      <c r="J32" s="28">
        <v>0</v>
      </c>
      <c r="K32" s="35">
        <f t="shared" ref="K32" si="7">H32</f>
        <v>9600</v>
      </c>
    </row>
    <row r="33" spans="1:20" ht="12.75" x14ac:dyDescent="0.2">
      <c r="A33" s="67"/>
      <c r="B33" s="28"/>
      <c r="C33" s="37"/>
      <c r="D33" s="28"/>
      <c r="E33" s="34"/>
      <c r="F33" s="30"/>
      <c r="G33" s="30"/>
      <c r="H33" s="81"/>
      <c r="I33" s="81"/>
      <c r="J33" s="82"/>
      <c r="K33" s="83"/>
    </row>
    <row r="34" spans="1:20" ht="12.75" x14ac:dyDescent="0.2">
      <c r="A34" s="75"/>
      <c r="B34" s="76"/>
      <c r="C34" s="77"/>
      <c r="D34" s="76"/>
      <c r="E34" s="78"/>
      <c r="F34" s="79"/>
      <c r="G34" s="33" t="s">
        <v>6</v>
      </c>
      <c r="H34" s="80">
        <f>SUM(H30:H33)</f>
        <v>19455</v>
      </c>
      <c r="I34" s="80">
        <f>SUM(I30:I33)</f>
        <v>8351.6899999999987</v>
      </c>
      <c r="J34" s="80">
        <f>SUM(J30:J33)</f>
        <v>1503.31</v>
      </c>
      <c r="K34" s="80">
        <f>SUM(K30:K33)</f>
        <v>9600</v>
      </c>
    </row>
    <row r="35" spans="1:20" ht="12.75" x14ac:dyDescent="0.2">
      <c r="A35" s="75"/>
      <c r="B35" s="76"/>
      <c r="C35" s="77"/>
      <c r="D35" s="76"/>
      <c r="E35" s="78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</row>
    <row r="36" spans="1:20" s="74" customFormat="1" ht="12.75" x14ac:dyDescent="0.2">
      <c r="A36" s="72" t="s">
        <v>57</v>
      </c>
      <c r="B36" s="73"/>
      <c r="C36" s="73"/>
      <c r="D36" s="73"/>
      <c r="E36" s="73"/>
      <c r="F36" s="73"/>
      <c r="G36" s="73"/>
      <c r="H36" s="73"/>
      <c r="I36" s="73"/>
      <c r="J36" s="84"/>
      <c r="K36" s="84"/>
    </row>
    <row r="37" spans="1:20" ht="12.75" x14ac:dyDescent="0.2">
      <c r="A37" s="26" t="s">
        <v>45</v>
      </c>
      <c r="B37" s="26" t="s">
        <v>49</v>
      </c>
      <c r="C37" s="26" t="s">
        <v>50</v>
      </c>
      <c r="D37" s="26" t="s">
        <v>51</v>
      </c>
      <c r="E37" s="26" t="s">
        <v>37</v>
      </c>
      <c r="F37" s="26" t="s">
        <v>38</v>
      </c>
      <c r="G37" s="26" t="s">
        <v>39</v>
      </c>
      <c r="H37" s="26" t="s">
        <v>40</v>
      </c>
      <c r="J37" s="79"/>
      <c r="K37" s="79"/>
    </row>
    <row r="38" spans="1:20" ht="12.75" x14ac:dyDescent="0.2">
      <c r="A38" s="38" t="s">
        <v>58</v>
      </c>
      <c r="B38" s="34" t="s">
        <v>54</v>
      </c>
      <c r="C38" s="39">
        <v>11800</v>
      </c>
      <c r="D38" s="40">
        <v>1</v>
      </c>
      <c r="E38" s="39">
        <f t="shared" ref="E38" si="8">D38*C38</f>
        <v>11800</v>
      </c>
      <c r="F38" s="39">
        <v>9800</v>
      </c>
      <c r="G38" s="39">
        <v>2000</v>
      </c>
      <c r="H38" s="30">
        <v>0</v>
      </c>
      <c r="J38" s="79"/>
      <c r="K38" s="79"/>
    </row>
    <row r="39" spans="1:20" ht="12.75" x14ac:dyDescent="0.2">
      <c r="A39" s="38"/>
      <c r="B39" s="28"/>
      <c r="C39" s="39"/>
      <c r="D39" s="40"/>
      <c r="E39" s="39"/>
      <c r="F39" s="39"/>
      <c r="G39" s="39"/>
      <c r="H39" s="30"/>
      <c r="J39" s="79"/>
      <c r="K39" s="79"/>
    </row>
    <row r="40" spans="1:20" ht="12.75" x14ac:dyDescent="0.2">
      <c r="A40" s="38"/>
      <c r="B40" s="28"/>
      <c r="C40" s="41"/>
      <c r="D40" s="40"/>
      <c r="E40" s="39"/>
      <c r="F40" s="39"/>
      <c r="G40" s="39"/>
      <c r="H40" s="30"/>
      <c r="J40" s="79"/>
      <c r="K40" s="79"/>
    </row>
    <row r="41" spans="1:20" ht="12.75" x14ac:dyDescent="0.2">
      <c r="D41" s="42" t="s">
        <v>6</v>
      </c>
      <c r="E41" s="43">
        <f>SUM(E38:E40)</f>
        <v>11800</v>
      </c>
      <c r="F41" s="43">
        <f>SUM(F38:F40)</f>
        <v>9800</v>
      </c>
      <c r="G41" s="43">
        <f>SUM(G38:G40)</f>
        <v>2000</v>
      </c>
      <c r="H41" s="43">
        <f>SUM(H38:H40)</f>
        <v>0</v>
      </c>
      <c r="J41" s="79"/>
      <c r="K41" s="79"/>
    </row>
    <row r="42" spans="1:20" ht="12.75" x14ac:dyDescent="0.2">
      <c r="D42" s="23"/>
      <c r="E42" s="85"/>
      <c r="F42" s="85"/>
      <c r="G42" s="85"/>
      <c r="H42" s="85"/>
      <c r="J42" s="79"/>
      <c r="K42" s="79"/>
    </row>
    <row r="43" spans="1:20" s="74" customFormat="1" ht="12.75" x14ac:dyDescent="0.2">
      <c r="A43" s="72" t="s">
        <v>59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20" ht="12.75" x14ac:dyDescent="0.2">
      <c r="A44" s="42" t="s">
        <v>45</v>
      </c>
      <c r="B44" s="42" t="s">
        <v>60</v>
      </c>
      <c r="C44" s="42" t="s">
        <v>50</v>
      </c>
      <c r="D44" s="42" t="s">
        <v>51</v>
      </c>
      <c r="E44" s="26" t="s">
        <v>37</v>
      </c>
      <c r="F44" s="26" t="s">
        <v>38</v>
      </c>
      <c r="G44" s="42" t="s">
        <v>39</v>
      </c>
      <c r="H44" s="23"/>
    </row>
    <row r="45" spans="1:20" ht="12.75" x14ac:dyDescent="0.2">
      <c r="A45" s="38" t="s">
        <v>61</v>
      </c>
      <c r="B45" s="34" t="s">
        <v>54</v>
      </c>
      <c r="C45" s="39">
        <v>8260</v>
      </c>
      <c r="D45" s="40">
        <v>1</v>
      </c>
      <c r="E45" s="39">
        <f>C45*D45</f>
        <v>8260</v>
      </c>
      <c r="F45" s="39">
        <v>7000</v>
      </c>
      <c r="G45" s="40">
        <v>1260</v>
      </c>
      <c r="H45" s="23"/>
    </row>
    <row r="46" spans="1:20" ht="12.75" x14ac:dyDescent="0.2">
      <c r="A46" s="38" t="s">
        <v>62</v>
      </c>
      <c r="B46" s="34" t="s">
        <v>54</v>
      </c>
      <c r="C46" s="39">
        <v>2000</v>
      </c>
      <c r="D46" s="40">
        <v>1</v>
      </c>
      <c r="E46" s="39">
        <f>D46*C46</f>
        <v>2000</v>
      </c>
      <c r="F46" s="39">
        <v>1694.92</v>
      </c>
      <c r="G46" s="39">
        <v>305.08</v>
      </c>
      <c r="H46" s="44"/>
    </row>
    <row r="47" spans="1:20" ht="12.75" x14ac:dyDescent="0.2">
      <c r="A47" s="38" t="s">
        <v>63</v>
      </c>
      <c r="B47" s="34" t="s">
        <v>54</v>
      </c>
      <c r="C47" s="39">
        <v>7080</v>
      </c>
      <c r="D47" s="40">
        <v>1</v>
      </c>
      <c r="E47" s="39">
        <f t="shared" ref="E47:E48" si="9">D47*C47</f>
        <v>7080</v>
      </c>
      <c r="F47" s="39">
        <v>6000</v>
      </c>
      <c r="G47" s="40">
        <v>1080</v>
      </c>
      <c r="H47" s="44"/>
    </row>
    <row r="48" spans="1:20" ht="12.75" x14ac:dyDescent="0.2">
      <c r="A48" s="38" t="s">
        <v>64</v>
      </c>
      <c r="B48" s="34" t="s">
        <v>54</v>
      </c>
      <c r="C48" s="39">
        <v>11800</v>
      </c>
      <c r="D48" s="40">
        <v>1</v>
      </c>
      <c r="E48" s="39">
        <f t="shared" si="9"/>
        <v>11800</v>
      </c>
      <c r="F48" s="39">
        <v>10000</v>
      </c>
      <c r="G48" s="40">
        <v>1800</v>
      </c>
      <c r="H48" s="44"/>
    </row>
    <row r="49" spans="1:26" ht="12.75" x14ac:dyDescent="0.2">
      <c r="A49" s="38"/>
      <c r="B49" s="34"/>
      <c r="C49" s="39"/>
      <c r="D49" s="40"/>
      <c r="E49" s="39"/>
      <c r="F49" s="39"/>
      <c r="G49" s="40"/>
      <c r="H49" s="44"/>
    </row>
    <row r="50" spans="1:26" ht="12.75" x14ac:dyDescent="0.2">
      <c r="D50" s="42" t="s">
        <v>6</v>
      </c>
      <c r="E50" s="43">
        <f>SUM(E45:E49)</f>
        <v>29140</v>
      </c>
      <c r="F50" s="43">
        <f>SUM(F45:F49)</f>
        <v>24694.92</v>
      </c>
      <c r="G50" s="43">
        <f>SUM(G45:G49)</f>
        <v>4445.08</v>
      </c>
      <c r="H50" s="23"/>
      <c r="Q50" s="17"/>
      <c r="R50" s="17"/>
      <c r="S50" s="17"/>
    </row>
    <row r="51" spans="1:26" ht="12.75" x14ac:dyDescent="0.2">
      <c r="D51" s="23"/>
      <c r="E51" s="85"/>
      <c r="F51" s="85"/>
      <c r="G51" s="85"/>
      <c r="H51" s="23"/>
      <c r="Q51" s="17"/>
      <c r="R51" s="17"/>
      <c r="S51" s="17"/>
    </row>
    <row r="52" spans="1:26" s="74" customFormat="1" ht="12.75" x14ac:dyDescent="0.2">
      <c r="A52" s="72" t="s">
        <v>65</v>
      </c>
      <c r="B52" s="73"/>
      <c r="C52" s="73"/>
      <c r="D52" s="73"/>
      <c r="E52" s="73"/>
      <c r="F52" s="73"/>
      <c r="G52" s="73"/>
      <c r="H52" s="73"/>
      <c r="I52" s="73"/>
      <c r="J52" s="73"/>
      <c r="Q52" s="86"/>
      <c r="R52" s="86"/>
      <c r="S52" s="86"/>
    </row>
    <row r="53" spans="1:26" ht="12.75" x14ac:dyDescent="0.2">
      <c r="A53" s="42" t="s">
        <v>45</v>
      </c>
      <c r="B53" s="42" t="s">
        <v>66</v>
      </c>
      <c r="C53" s="42" t="s">
        <v>50</v>
      </c>
      <c r="D53" s="42" t="s">
        <v>51</v>
      </c>
      <c r="E53" s="26" t="s">
        <v>37</v>
      </c>
      <c r="F53" s="26" t="s">
        <v>38</v>
      </c>
      <c r="G53" s="42" t="s">
        <v>39</v>
      </c>
      <c r="Q53" s="17"/>
      <c r="R53" s="17"/>
      <c r="S53" s="17"/>
    </row>
    <row r="54" spans="1:26" ht="12.75" x14ac:dyDescent="0.2">
      <c r="A54" s="66"/>
      <c r="B54" s="40"/>
      <c r="C54" s="40"/>
      <c r="D54" s="40"/>
      <c r="E54" s="30"/>
      <c r="F54" s="39"/>
      <c r="G54" s="40"/>
      <c r="H54" s="45"/>
      <c r="Q54" s="17"/>
      <c r="R54" s="17"/>
      <c r="S54" s="17"/>
    </row>
    <row r="55" spans="1:26" ht="12.75" x14ac:dyDescent="0.2">
      <c r="A55" s="66"/>
      <c r="B55" s="40"/>
      <c r="C55" s="40"/>
      <c r="D55" s="40"/>
      <c r="E55" s="30"/>
      <c r="F55" s="39"/>
      <c r="G55" s="40"/>
      <c r="H55" s="45"/>
      <c r="Q55" s="17"/>
      <c r="R55" s="17"/>
      <c r="S55" s="17"/>
    </row>
    <row r="56" spans="1:26" ht="12.75" x14ac:dyDescent="0.2">
      <c r="D56" s="46" t="s">
        <v>6</v>
      </c>
      <c r="E56" s="47">
        <f>SUM(E53:E55)</f>
        <v>0</v>
      </c>
      <c r="F56" s="47">
        <f>SUM(F53:F55)</f>
        <v>0</v>
      </c>
      <c r="G56" s="47">
        <f>SUM(G53:G55)</f>
        <v>0</v>
      </c>
      <c r="H56" s="23"/>
      <c r="Q56" s="17"/>
      <c r="R56" s="17"/>
      <c r="S56" s="17"/>
    </row>
    <row r="57" spans="1:26" ht="12.75" x14ac:dyDescent="0.2">
      <c r="D57" s="23"/>
      <c r="E57" s="85"/>
      <c r="F57" s="85"/>
      <c r="G57" s="85"/>
      <c r="H57" s="23"/>
      <c r="Q57" s="17"/>
      <c r="R57" s="17"/>
      <c r="S57" s="17"/>
    </row>
    <row r="58" spans="1:26" s="74" customFormat="1" ht="12.75" x14ac:dyDescent="0.2">
      <c r="A58" s="72" t="s">
        <v>67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2.75" x14ac:dyDescent="0.2">
      <c r="A59" s="26" t="s">
        <v>45</v>
      </c>
      <c r="B59" s="26" t="s">
        <v>46</v>
      </c>
      <c r="C59" s="26" t="s">
        <v>47</v>
      </c>
      <c r="D59" s="26" t="s">
        <v>48</v>
      </c>
      <c r="E59" s="26" t="s">
        <v>49</v>
      </c>
      <c r="F59" s="26" t="s">
        <v>50</v>
      </c>
      <c r="G59" s="26" t="s">
        <v>51</v>
      </c>
      <c r="H59" s="26" t="s">
        <v>37</v>
      </c>
      <c r="I59" s="33" t="s">
        <v>38</v>
      </c>
      <c r="J59" s="26" t="s">
        <v>39</v>
      </c>
      <c r="K59" s="26" t="s">
        <v>40</v>
      </c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33.75" x14ac:dyDescent="0.2">
      <c r="A60" s="68" t="s">
        <v>68</v>
      </c>
      <c r="B60" s="53"/>
      <c r="C60" s="54" t="s">
        <v>69</v>
      </c>
      <c r="D60" s="53" t="s">
        <v>53</v>
      </c>
      <c r="E60" s="55" t="s">
        <v>54</v>
      </c>
      <c r="F60" s="56">
        <v>7080</v>
      </c>
      <c r="G60" s="56">
        <v>1</v>
      </c>
      <c r="H60" s="56">
        <f t="shared" ref="H60:H61" si="10">G60*F60</f>
        <v>7080</v>
      </c>
      <c r="I60" s="57">
        <v>6000</v>
      </c>
      <c r="J60" s="58">
        <v>1080</v>
      </c>
      <c r="K60" s="58">
        <v>0</v>
      </c>
    </row>
    <row r="61" spans="1:26" ht="12.75" x14ac:dyDescent="0.2">
      <c r="A61" s="69" t="s">
        <v>70</v>
      </c>
      <c r="B61" s="62"/>
      <c r="C61" s="63" t="s">
        <v>71</v>
      </c>
      <c r="D61" s="71">
        <v>45432</v>
      </c>
      <c r="E61" s="64" t="s">
        <v>54</v>
      </c>
      <c r="F61" s="65">
        <v>3540</v>
      </c>
      <c r="G61" s="56">
        <v>1</v>
      </c>
      <c r="H61" s="56">
        <f t="shared" si="10"/>
        <v>3540</v>
      </c>
      <c r="I61" s="57">
        <v>3000</v>
      </c>
      <c r="J61" s="58">
        <v>540</v>
      </c>
      <c r="K61" s="58">
        <v>0</v>
      </c>
    </row>
    <row r="62" spans="1:26" ht="22.5" x14ac:dyDescent="0.2">
      <c r="A62" s="68" t="s">
        <v>72</v>
      </c>
      <c r="B62" s="53"/>
      <c r="C62" s="54" t="s">
        <v>73</v>
      </c>
      <c r="D62" s="70">
        <v>45352</v>
      </c>
      <c r="E62" s="55" t="s">
        <v>54</v>
      </c>
      <c r="F62" s="56">
        <v>4500</v>
      </c>
      <c r="G62" s="56">
        <v>2</v>
      </c>
      <c r="H62" s="56">
        <f t="shared" ref="H62" si="11">G62*F62</f>
        <v>9000</v>
      </c>
      <c r="I62" s="57">
        <v>0</v>
      </c>
      <c r="J62" s="53">
        <v>0</v>
      </c>
      <c r="K62" s="58">
        <f t="shared" ref="K62" si="12">H62</f>
        <v>9000</v>
      </c>
    </row>
    <row r="63" spans="1:26" ht="12.75" x14ac:dyDescent="0.2">
      <c r="A63" s="31"/>
      <c r="B63" s="31"/>
      <c r="C63" s="36"/>
      <c r="D63" s="17"/>
      <c r="E63" s="31"/>
      <c r="F63" s="17"/>
      <c r="G63" s="32" t="s">
        <v>6</v>
      </c>
      <c r="H63" s="32">
        <f>SUM(H60:H61)</f>
        <v>10620</v>
      </c>
      <c r="I63" s="32">
        <f>SUM(I60:I61)</f>
        <v>9000</v>
      </c>
      <c r="J63" s="32">
        <f>SUM(J60:J61)</f>
        <v>1620</v>
      </c>
      <c r="K63" s="32">
        <f>SUM(K60:K62)</f>
        <v>9000</v>
      </c>
    </row>
    <row r="64" spans="1:26" ht="12.75" outlineLevel="1" x14ac:dyDescent="0.2">
      <c r="J64" s="31"/>
      <c r="K64" s="31"/>
    </row>
    <row r="65" spans="8:26" ht="12.75" x14ac:dyDescent="0.2"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8:26" ht="12.75" outlineLevel="1" x14ac:dyDescent="0.2"/>
    <row r="67" spans="8:26" ht="12.75" outlineLevel="1" x14ac:dyDescent="0.2"/>
    <row r="69" spans="8:26" ht="12.75" x14ac:dyDescent="0.2"/>
    <row r="70" spans="8:26" ht="12.75" outlineLevel="1" x14ac:dyDescent="0.2"/>
    <row r="71" spans="8:26" ht="12.75" outlineLevel="1" x14ac:dyDescent="0.2"/>
    <row r="72" spans="8:26" ht="12.75" outlineLevel="1" x14ac:dyDescent="0.2"/>
    <row r="73" spans="8:26" ht="12.75" outlineLevel="1" x14ac:dyDescent="0.2"/>
    <row r="74" spans="8:26" ht="12.75" outlineLevel="1" x14ac:dyDescent="0.2"/>
    <row r="75" spans="8:26" ht="12.75" outlineLevel="1" x14ac:dyDescent="0.2"/>
    <row r="76" spans="8:26" ht="12.75" outlineLevel="1" x14ac:dyDescent="0.2"/>
    <row r="78" spans="8:26" ht="12.75" x14ac:dyDescent="0.2"/>
    <row r="79" spans="8:26" ht="12.75" x14ac:dyDescent="0.2"/>
    <row r="80" spans="8:26" ht="12.75" x14ac:dyDescent="0.2"/>
  </sheetData>
  <mergeCells count="7">
    <mergeCell ref="S1:X1"/>
    <mergeCell ref="B9:C9"/>
    <mergeCell ref="B11:C11"/>
    <mergeCell ref="D11:E11"/>
    <mergeCell ref="A1:F1"/>
    <mergeCell ref="G1:L1"/>
    <mergeCell ref="M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290DC-AFEA-4054-88AC-4F863AD39D7C}">
  <sheetPr>
    <outlinePr summaryBelow="0" summaryRight="0"/>
  </sheetPr>
  <dimension ref="A1:Z81"/>
  <sheetViews>
    <sheetView showGridLines="0" tabSelected="1" zoomScale="80" zoomScaleNormal="80" workbookViewId="0">
      <selection activeCell="G13" sqref="G13"/>
    </sheetView>
  </sheetViews>
  <sheetFormatPr baseColWidth="10" defaultColWidth="12.5703125" defaultRowHeight="15.75" customHeight="1" outlineLevelRow="1" x14ac:dyDescent="0.2"/>
  <cols>
    <col min="1" max="1" width="25.42578125" style="22" customWidth="1"/>
    <col min="2" max="2" width="18.140625" style="22" customWidth="1"/>
    <col min="3" max="3" width="15.140625" style="22" customWidth="1"/>
    <col min="4" max="4" width="16.140625" style="22" customWidth="1"/>
    <col min="5" max="6" width="17.42578125" style="22" customWidth="1"/>
    <col min="7" max="7" width="17.42578125" style="22" bestFit="1" customWidth="1"/>
    <col min="8" max="8" width="16.7109375" style="22" bestFit="1" customWidth="1"/>
    <col min="9" max="9" width="17.42578125" style="22" bestFit="1" customWidth="1"/>
    <col min="10" max="10" width="14.7109375" style="22" customWidth="1"/>
    <col min="11" max="11" width="15.42578125" style="22" customWidth="1"/>
    <col min="12" max="16384" width="12.5703125" style="22"/>
  </cols>
  <sheetData>
    <row r="1" spans="1:26" ht="12.75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21"/>
      <c r="Z1" s="21"/>
    </row>
    <row r="2" spans="1:26" ht="12.75" x14ac:dyDescent="0.2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4" t="s">
        <v>10</v>
      </c>
      <c r="B3" s="5">
        <v>0.25</v>
      </c>
      <c r="C3" s="48">
        <f>B3*B13</f>
        <v>37500</v>
      </c>
      <c r="D3" s="49">
        <f>I64</f>
        <v>9949.15</v>
      </c>
      <c r="E3" s="6">
        <f>J64</f>
        <v>1790.85</v>
      </c>
      <c r="F3" s="6">
        <f>K64</f>
        <v>13500</v>
      </c>
      <c r="G3" s="6">
        <f t="shared" ref="G3:G8" si="0">SUM(D3+E3+F3)</f>
        <v>25240</v>
      </c>
      <c r="H3" s="7">
        <f t="shared" ref="H3:H9" si="1">D3/$D$9</f>
        <v>6.6596164643532157E-2</v>
      </c>
      <c r="I3" s="7">
        <f t="shared" ref="I3:I8" si="2">D3/$G$9</f>
        <v>4.6437886470904528E-2</v>
      </c>
      <c r="J3" s="20" t="s">
        <v>11</v>
      </c>
      <c r="K3" s="4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2">
      <c r="A4" s="4" t="s">
        <v>12</v>
      </c>
      <c r="B4" s="5">
        <v>0.4</v>
      </c>
      <c r="C4" s="48">
        <f>B4*B13</f>
        <v>60000</v>
      </c>
      <c r="D4" s="49">
        <f>G26</f>
        <v>45000</v>
      </c>
      <c r="E4" s="6">
        <f>H26</f>
        <v>0</v>
      </c>
      <c r="F4" s="6">
        <f>I26</f>
        <v>12000</v>
      </c>
      <c r="G4" s="4">
        <f t="shared" si="0"/>
        <v>57000</v>
      </c>
      <c r="H4" s="7">
        <f t="shared" si="1"/>
        <v>0.30121441620228329</v>
      </c>
      <c r="I4" s="7">
        <f t="shared" si="2"/>
        <v>0.21003853506990083</v>
      </c>
      <c r="J4" s="20"/>
      <c r="K4" s="4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2">
      <c r="A5" s="4" t="s">
        <v>13</v>
      </c>
      <c r="B5" s="5"/>
      <c r="C5" s="48"/>
      <c r="D5" s="49">
        <f>F41</f>
        <v>38983.040000000001</v>
      </c>
      <c r="E5" s="6">
        <f>G41</f>
        <v>7016.9599999999991</v>
      </c>
      <c r="F5" s="60"/>
      <c r="G5" s="4">
        <f t="shared" si="0"/>
        <v>46000</v>
      </c>
      <c r="H5" s="7">
        <f t="shared" si="1"/>
        <v>0.26093896967533908</v>
      </c>
      <c r="I5" s="7">
        <f t="shared" si="2"/>
        <v>0.18195423587047438</v>
      </c>
      <c r="J5" s="20" t="s">
        <v>14</v>
      </c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2">
      <c r="A6" s="4" t="s">
        <v>15</v>
      </c>
      <c r="B6" s="5"/>
      <c r="C6" s="48"/>
      <c r="D6" s="49">
        <f>F49</f>
        <v>26474.58</v>
      </c>
      <c r="E6" s="6">
        <f>G49</f>
        <v>15325.42</v>
      </c>
      <c r="F6" s="60"/>
      <c r="G6" s="6">
        <f t="shared" si="0"/>
        <v>41800</v>
      </c>
      <c r="H6" s="7">
        <f t="shared" si="1"/>
        <v>0.17721167019779213</v>
      </c>
      <c r="I6" s="7">
        <f t="shared" si="2"/>
        <v>0.12357071110646435</v>
      </c>
      <c r="J6" s="20" t="s">
        <v>16</v>
      </c>
      <c r="K6" s="4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">
      <c r="A7" s="4" t="s">
        <v>17</v>
      </c>
      <c r="B7" s="5">
        <v>0.2</v>
      </c>
      <c r="C7" s="48">
        <f>B7*B13</f>
        <v>30000</v>
      </c>
      <c r="D7" s="49">
        <f>F57</f>
        <v>14581.689999999999</v>
      </c>
      <c r="E7" s="6">
        <f>G57</f>
        <v>2624.7099999999996</v>
      </c>
      <c r="F7" s="61"/>
      <c r="G7" s="6">
        <f t="shared" si="0"/>
        <v>17206.399999999998</v>
      </c>
      <c r="H7" s="7">
        <f t="shared" si="1"/>
        <v>9.7604783124281599E-2</v>
      </c>
      <c r="I7" s="7">
        <f t="shared" si="2"/>
        <v>6.8060373476520483E-2</v>
      </c>
      <c r="J7" s="20"/>
      <c r="K7" s="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">
      <c r="A8" s="4" t="s">
        <v>18</v>
      </c>
      <c r="B8" s="5"/>
      <c r="C8" s="48"/>
      <c r="D8" s="49">
        <f>I34</f>
        <v>14406.779999999999</v>
      </c>
      <c r="E8" s="6">
        <f>J34</f>
        <v>2593.2200000000003</v>
      </c>
      <c r="F8" s="59">
        <f>K34</f>
        <v>10000</v>
      </c>
      <c r="G8" s="6">
        <f t="shared" si="0"/>
        <v>27000</v>
      </c>
      <c r="H8" s="7">
        <f t="shared" si="1"/>
        <v>9.6433996156771798E-2</v>
      </c>
      <c r="I8" s="7">
        <f t="shared" si="2"/>
        <v>6.7243977028318788E-2</v>
      </c>
      <c r="J8" s="20" t="s">
        <v>11</v>
      </c>
      <c r="K8" s="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x14ac:dyDescent="0.2">
      <c r="A9" s="9"/>
      <c r="B9" s="94" t="s">
        <v>19</v>
      </c>
      <c r="C9" s="94"/>
      <c r="D9" s="50">
        <f t="shared" ref="D9:G9" si="3">SUM(D3:D8)</f>
        <v>149395.24</v>
      </c>
      <c r="E9" s="50">
        <f>SUM(E3:E8)</f>
        <v>29351.16</v>
      </c>
      <c r="F9" s="50">
        <f t="shared" si="3"/>
        <v>35500</v>
      </c>
      <c r="G9" s="50">
        <f t="shared" si="3"/>
        <v>214246.39999999999</v>
      </c>
      <c r="H9" s="12">
        <f t="shared" si="1"/>
        <v>1</v>
      </c>
      <c r="I9" s="12">
        <f>D9/$G$9</f>
        <v>0.69730571902258331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3"/>
      <c r="B10" s="8"/>
      <c r="C10" s="10"/>
      <c r="D10" s="11"/>
      <c r="E10" s="8"/>
      <c r="F10" s="11"/>
      <c r="G10" s="8"/>
      <c r="H10" s="7"/>
      <c r="I10" s="7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x14ac:dyDescent="0.2">
      <c r="A11" s="24"/>
      <c r="B11" s="95" t="s">
        <v>20</v>
      </c>
      <c r="C11" s="96"/>
      <c r="D11" s="95" t="s">
        <v>21</v>
      </c>
      <c r="E11" s="96"/>
      <c r="G11" s="8"/>
      <c r="H11" s="7"/>
      <c r="I11" s="7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x14ac:dyDescent="0.2">
      <c r="A12" s="14"/>
      <c r="B12" s="14" t="s">
        <v>22</v>
      </c>
      <c r="C12" s="15" t="s">
        <v>23</v>
      </c>
      <c r="D12" s="14" t="s">
        <v>24</v>
      </c>
      <c r="E12" s="14" t="s">
        <v>25</v>
      </c>
      <c r="F12" s="23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x14ac:dyDescent="0.2">
      <c r="A13" s="8"/>
      <c r="B13" s="51">
        <v>150000</v>
      </c>
      <c r="C13" s="16">
        <v>0.7</v>
      </c>
      <c r="D13" s="16">
        <v>0.1</v>
      </c>
      <c r="E13" s="16">
        <v>0.2</v>
      </c>
      <c r="G13" s="8"/>
      <c r="H13" s="11"/>
      <c r="I13" s="4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">
      <c r="A14" s="8" t="s">
        <v>26</v>
      </c>
      <c r="B14" s="17"/>
      <c r="C14" s="17"/>
      <c r="D14" s="49">
        <f>D13*H15</f>
        <v>21428.571428571431</v>
      </c>
      <c r="E14" s="49">
        <f>E13*H15</f>
        <v>42857.142857142862</v>
      </c>
      <c r="G14" s="8"/>
      <c r="H14" s="7"/>
      <c r="I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x14ac:dyDescent="0.2">
      <c r="A15" s="10" t="s">
        <v>27</v>
      </c>
      <c r="B15" s="52">
        <f>D9</f>
        <v>149395.24</v>
      </c>
      <c r="D15" s="11">
        <f>E9</f>
        <v>29351.16</v>
      </c>
      <c r="E15" s="11">
        <f>F9</f>
        <v>35500</v>
      </c>
      <c r="G15" s="8" t="s">
        <v>74</v>
      </c>
      <c r="H15" s="52">
        <f>150000*(100/70)</f>
        <v>214285.71428571429</v>
      </c>
      <c r="I15" s="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x14ac:dyDescent="0.2">
      <c r="A16" s="25" t="s">
        <v>29</v>
      </c>
      <c r="B16" s="18">
        <f>B13-B15</f>
        <v>604.76000000000931</v>
      </c>
      <c r="D16" s="18">
        <f t="shared" ref="D16:E16" si="4">D14-D15</f>
        <v>-7922.5885714285687</v>
      </c>
      <c r="E16" s="18">
        <f t="shared" si="4"/>
        <v>7357.1428571428623</v>
      </c>
      <c r="G16" s="8"/>
      <c r="H16" s="7"/>
      <c r="I16" s="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x14ac:dyDescent="0.2">
      <c r="A17" s="13"/>
      <c r="B17" s="8"/>
      <c r="C17" s="10"/>
      <c r="D17" s="11"/>
      <c r="E17" s="8"/>
      <c r="F17" s="19"/>
      <c r="G17" s="8"/>
      <c r="H17" s="7"/>
      <c r="I17" s="7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61" customFormat="1" ht="12.75" x14ac:dyDescent="0.2">
      <c r="A18" s="91" t="s">
        <v>30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ht="12.75" x14ac:dyDescent="0.2"/>
    <row r="20" spans="1:26" s="74" customFormat="1" ht="12.75" x14ac:dyDescent="0.2">
      <c r="A20" s="72" t="s">
        <v>31</v>
      </c>
      <c r="B20" s="73"/>
      <c r="C20" s="73"/>
      <c r="D20" s="73"/>
      <c r="E20" s="73"/>
      <c r="F20" s="73"/>
      <c r="G20" s="73"/>
      <c r="H20" s="73"/>
      <c r="I20" s="73"/>
    </row>
    <row r="21" spans="1:26" ht="12.75" x14ac:dyDescent="0.2">
      <c r="A21" s="26" t="s">
        <v>32</v>
      </c>
      <c r="B21" s="26" t="s">
        <v>33</v>
      </c>
      <c r="C21" s="26" t="s">
        <v>34</v>
      </c>
      <c r="D21" s="26" t="s">
        <v>35</v>
      </c>
      <c r="E21" s="26" t="s">
        <v>36</v>
      </c>
      <c r="F21" s="26" t="s">
        <v>37</v>
      </c>
      <c r="G21" s="26" t="s">
        <v>38</v>
      </c>
      <c r="H21" s="26" t="s">
        <v>39</v>
      </c>
      <c r="I21" s="26" t="s">
        <v>40</v>
      </c>
    </row>
    <row r="22" spans="1:26" ht="12.75" x14ac:dyDescent="0.2">
      <c r="A22" s="28" t="s">
        <v>41</v>
      </c>
      <c r="B22" s="28" t="s">
        <v>42</v>
      </c>
      <c r="C22" s="29">
        <v>1</v>
      </c>
      <c r="D22" s="30">
        <v>6000</v>
      </c>
      <c r="E22" s="28">
        <v>3</v>
      </c>
      <c r="F22" s="30">
        <f t="shared" ref="F22" si="5">E22*D22*C22</f>
        <v>18000</v>
      </c>
      <c r="G22" s="30">
        <f>F22</f>
        <v>18000</v>
      </c>
      <c r="H22" s="30">
        <v>0</v>
      </c>
      <c r="I22" s="30">
        <v>0</v>
      </c>
    </row>
    <row r="23" spans="1:26" ht="12.75" x14ac:dyDescent="0.2">
      <c r="A23" s="28" t="s">
        <v>43</v>
      </c>
      <c r="B23" s="28" t="s">
        <v>42</v>
      </c>
      <c r="C23" s="29">
        <v>1</v>
      </c>
      <c r="D23" s="30">
        <v>5000</v>
      </c>
      <c r="E23" s="28">
        <v>3</v>
      </c>
      <c r="F23" s="30">
        <f>E23*D23*C23</f>
        <v>15000</v>
      </c>
      <c r="G23" s="30">
        <f>F23</f>
        <v>15000</v>
      </c>
      <c r="H23" s="30">
        <v>0</v>
      </c>
      <c r="I23" s="30">
        <v>0</v>
      </c>
    </row>
    <row r="24" spans="1:26" ht="12.75" x14ac:dyDescent="0.2">
      <c r="A24" s="28" t="s">
        <v>75</v>
      </c>
      <c r="B24" s="28" t="s">
        <v>42</v>
      </c>
      <c r="C24" s="29">
        <v>0.8</v>
      </c>
      <c r="D24" s="30">
        <v>5000</v>
      </c>
      <c r="E24" s="28">
        <v>3</v>
      </c>
      <c r="F24" s="30">
        <f>D24*E24*C24</f>
        <v>12000</v>
      </c>
      <c r="G24" s="30">
        <f>F24</f>
        <v>12000</v>
      </c>
      <c r="H24" s="30">
        <v>0</v>
      </c>
      <c r="I24" s="30">
        <v>0</v>
      </c>
    </row>
    <row r="25" spans="1:26" ht="12.75" x14ac:dyDescent="0.2">
      <c r="A25" s="28" t="s">
        <v>76</v>
      </c>
      <c r="B25" s="28" t="s">
        <v>42</v>
      </c>
      <c r="C25" s="29">
        <v>0.8</v>
      </c>
      <c r="D25" s="30">
        <v>5000</v>
      </c>
      <c r="E25" s="28">
        <v>3</v>
      </c>
      <c r="F25" s="30">
        <f>C25*D25*E25</f>
        <v>12000</v>
      </c>
      <c r="G25" s="30">
        <v>0</v>
      </c>
      <c r="H25" s="30">
        <v>0</v>
      </c>
      <c r="I25" s="30">
        <f>C25*D25*E25</f>
        <v>12000</v>
      </c>
    </row>
    <row r="26" spans="1:26" ht="12.75" x14ac:dyDescent="0.2">
      <c r="A26" s="31"/>
      <c r="B26" s="31"/>
      <c r="C26" s="31"/>
      <c r="D26" s="31"/>
      <c r="E26" s="26" t="s">
        <v>6</v>
      </c>
      <c r="F26" s="32">
        <f>SUM(F22:F25)</f>
        <v>57000</v>
      </c>
      <c r="G26" s="32">
        <f>SUM(G22:G25)</f>
        <v>45000</v>
      </c>
      <c r="H26" s="32">
        <f>SUM(H22:H25)</f>
        <v>0</v>
      </c>
      <c r="I26" s="32">
        <f>SUM(I22:I25)</f>
        <v>12000</v>
      </c>
    </row>
    <row r="27" spans="1:26" ht="12.75" x14ac:dyDescent="0.2">
      <c r="A27" s="31"/>
      <c r="B27" s="31"/>
      <c r="C27" s="31"/>
      <c r="D27" s="31"/>
      <c r="E27" s="27"/>
      <c r="F27" s="11"/>
      <c r="G27" s="11"/>
      <c r="H27" s="11"/>
      <c r="I27" s="11"/>
    </row>
    <row r="28" spans="1:26" s="74" customFormat="1" ht="12.75" x14ac:dyDescent="0.2">
      <c r="A28" s="72" t="s">
        <v>44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26" ht="12.75" x14ac:dyDescent="0.2">
      <c r="A29" s="26" t="s">
        <v>45</v>
      </c>
      <c r="B29" s="26" t="s">
        <v>46</v>
      </c>
      <c r="C29" s="26" t="s">
        <v>47</v>
      </c>
      <c r="D29" s="26" t="s">
        <v>48</v>
      </c>
      <c r="E29" s="26" t="s">
        <v>49</v>
      </c>
      <c r="F29" s="26" t="s">
        <v>50</v>
      </c>
      <c r="G29" s="26" t="s">
        <v>51</v>
      </c>
      <c r="H29" s="26" t="s">
        <v>37</v>
      </c>
      <c r="I29" s="26" t="s">
        <v>38</v>
      </c>
      <c r="J29" s="26" t="s">
        <v>39</v>
      </c>
      <c r="K29" s="26" t="s">
        <v>40</v>
      </c>
    </row>
    <row r="30" spans="1:26" ht="12.75" x14ac:dyDescent="0.2">
      <c r="A30" s="67" t="s">
        <v>52</v>
      </c>
      <c r="B30" s="28"/>
      <c r="C30" s="37"/>
      <c r="D30" s="28" t="s">
        <v>53</v>
      </c>
      <c r="E30" s="34" t="s">
        <v>54</v>
      </c>
      <c r="F30" s="30">
        <v>5000</v>
      </c>
      <c r="G30" s="30">
        <v>1</v>
      </c>
      <c r="H30" s="30">
        <f t="shared" ref="H30:H31" si="6">G30*F30</f>
        <v>5000</v>
      </c>
      <c r="I30" s="30">
        <v>4237.29</v>
      </c>
      <c r="J30" s="87">
        <v>762.71</v>
      </c>
      <c r="K30" s="88">
        <v>0</v>
      </c>
    </row>
    <row r="31" spans="1:26" ht="12.75" x14ac:dyDescent="0.2">
      <c r="A31" s="67" t="s">
        <v>55</v>
      </c>
      <c r="B31" s="28"/>
      <c r="C31" s="37"/>
      <c r="D31" s="28">
        <v>43831</v>
      </c>
      <c r="E31" s="34" t="s">
        <v>54</v>
      </c>
      <c r="F31" s="30">
        <v>12000</v>
      </c>
      <c r="G31" s="30">
        <v>1</v>
      </c>
      <c r="H31" s="30">
        <f t="shared" si="6"/>
        <v>12000</v>
      </c>
      <c r="I31" s="30">
        <v>10169.49</v>
      </c>
      <c r="J31" s="87">
        <v>1830.51</v>
      </c>
      <c r="K31" s="88">
        <v>0</v>
      </c>
    </row>
    <row r="32" spans="1:26" ht="12.75" x14ac:dyDescent="0.2">
      <c r="A32" s="67" t="s">
        <v>56</v>
      </c>
      <c r="B32" s="28"/>
      <c r="C32" s="37"/>
      <c r="D32" s="28">
        <v>43830</v>
      </c>
      <c r="E32" s="34" t="s">
        <v>54</v>
      </c>
      <c r="F32" s="30">
        <v>10000</v>
      </c>
      <c r="G32" s="30">
        <v>1</v>
      </c>
      <c r="H32" s="30">
        <f>F32*G32</f>
        <v>10000</v>
      </c>
      <c r="I32" s="30">
        <v>0</v>
      </c>
      <c r="J32" s="87">
        <v>0</v>
      </c>
      <c r="K32" s="88">
        <f t="shared" ref="K32" si="7">H32</f>
        <v>10000</v>
      </c>
    </row>
    <row r="33" spans="1:20" ht="12.75" x14ac:dyDescent="0.2">
      <c r="A33" s="67"/>
      <c r="B33" s="28"/>
      <c r="C33" s="37"/>
      <c r="D33" s="28"/>
      <c r="E33" s="34"/>
      <c r="F33" s="30"/>
      <c r="G33" s="30"/>
      <c r="H33" s="81"/>
      <c r="I33" s="81"/>
      <c r="J33" s="82"/>
      <c r="K33" s="83"/>
    </row>
    <row r="34" spans="1:20" ht="12.75" x14ac:dyDescent="0.2">
      <c r="A34" s="75"/>
      <c r="B34" s="76"/>
      <c r="C34" s="77"/>
      <c r="D34" s="76"/>
      <c r="E34" s="78"/>
      <c r="F34" s="79"/>
      <c r="G34" s="33" t="s">
        <v>6</v>
      </c>
      <c r="H34" s="80">
        <f>SUM(H30:H33)</f>
        <v>27000</v>
      </c>
      <c r="I34" s="80">
        <f>SUM(I30:I33)</f>
        <v>14406.779999999999</v>
      </c>
      <c r="J34" s="80">
        <f>SUM(J30:J33)</f>
        <v>2593.2200000000003</v>
      </c>
      <c r="K34" s="80">
        <f>SUM(K30:K33)</f>
        <v>10000</v>
      </c>
    </row>
    <row r="35" spans="1:20" ht="12.75" x14ac:dyDescent="0.2">
      <c r="A35" s="75"/>
      <c r="B35" s="76"/>
      <c r="C35" s="77"/>
      <c r="D35" s="76"/>
      <c r="E35" s="78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</row>
    <row r="36" spans="1:20" s="74" customFormat="1" ht="12.75" x14ac:dyDescent="0.2">
      <c r="A36" s="72" t="s">
        <v>57</v>
      </c>
      <c r="B36" s="73"/>
      <c r="C36" s="73"/>
      <c r="D36" s="73"/>
      <c r="E36" s="73"/>
      <c r="F36" s="73"/>
      <c r="G36" s="73"/>
      <c r="H36" s="73"/>
      <c r="I36" s="73"/>
      <c r="J36" s="84"/>
      <c r="K36" s="84"/>
    </row>
    <row r="37" spans="1:20" ht="12.75" x14ac:dyDescent="0.2">
      <c r="A37" s="26" t="s">
        <v>45</v>
      </c>
      <c r="B37" s="26" t="s">
        <v>49</v>
      </c>
      <c r="C37" s="26" t="s">
        <v>50</v>
      </c>
      <c r="D37" s="26" t="s">
        <v>51</v>
      </c>
      <c r="E37" s="26" t="s">
        <v>37</v>
      </c>
      <c r="F37" s="26" t="s">
        <v>38</v>
      </c>
      <c r="G37" s="26" t="s">
        <v>39</v>
      </c>
      <c r="H37" s="26" t="s">
        <v>40</v>
      </c>
      <c r="J37" s="79"/>
      <c r="K37" s="79"/>
    </row>
    <row r="38" spans="1:20" ht="12.75" x14ac:dyDescent="0.2">
      <c r="A38" s="38" t="s">
        <v>58</v>
      </c>
      <c r="B38" s="34" t="s">
        <v>54</v>
      </c>
      <c r="C38" s="39">
        <v>8000</v>
      </c>
      <c r="D38" s="40">
        <v>2</v>
      </c>
      <c r="E38" s="39">
        <f t="shared" ref="E38" si="8">D38*C38</f>
        <v>16000</v>
      </c>
      <c r="F38" s="39">
        <v>13559.32</v>
      </c>
      <c r="G38" s="39">
        <v>2440.6799999999998</v>
      </c>
      <c r="H38" s="30">
        <v>0</v>
      </c>
      <c r="J38" s="79"/>
      <c r="K38" s="79"/>
    </row>
    <row r="39" spans="1:20" ht="12.75" x14ac:dyDescent="0.2">
      <c r="A39" s="38" t="s">
        <v>77</v>
      </c>
      <c r="B39" s="34" t="s">
        <v>54</v>
      </c>
      <c r="C39" s="39">
        <v>15000</v>
      </c>
      <c r="D39" s="40">
        <v>1</v>
      </c>
      <c r="E39" s="39">
        <f>C39*D39</f>
        <v>15000</v>
      </c>
      <c r="F39" s="39">
        <v>12711.86</v>
      </c>
      <c r="G39" s="39">
        <v>2288.14</v>
      </c>
      <c r="H39" s="30">
        <v>0</v>
      </c>
      <c r="J39" s="79"/>
      <c r="K39" s="79"/>
    </row>
    <row r="40" spans="1:20" ht="12.75" x14ac:dyDescent="0.2">
      <c r="A40" s="38" t="s">
        <v>78</v>
      </c>
      <c r="B40" s="34" t="s">
        <v>54</v>
      </c>
      <c r="C40" s="41">
        <v>15000</v>
      </c>
      <c r="D40" s="40">
        <v>1</v>
      </c>
      <c r="E40" s="39">
        <f>C40*D40</f>
        <v>15000</v>
      </c>
      <c r="F40" s="39">
        <v>12711.86</v>
      </c>
      <c r="G40" s="39">
        <v>2288.14</v>
      </c>
      <c r="H40" s="30">
        <v>0</v>
      </c>
      <c r="J40" s="79"/>
      <c r="K40" s="79"/>
    </row>
    <row r="41" spans="1:20" ht="12.75" x14ac:dyDescent="0.2">
      <c r="D41" s="42" t="s">
        <v>6</v>
      </c>
      <c r="E41" s="43">
        <f>SUM(E38:E40)</f>
        <v>46000</v>
      </c>
      <c r="F41" s="43">
        <f>SUM(F38:F40)</f>
        <v>38983.040000000001</v>
      </c>
      <c r="G41" s="43">
        <f>SUM(G38:G40)</f>
        <v>7016.9599999999991</v>
      </c>
      <c r="H41" s="43">
        <f>SUM(H38:H40)</f>
        <v>0</v>
      </c>
      <c r="J41" s="79"/>
      <c r="K41" s="79"/>
    </row>
    <row r="42" spans="1:20" ht="12.75" x14ac:dyDescent="0.2">
      <c r="D42" s="23"/>
      <c r="E42" s="85"/>
      <c r="F42" s="85"/>
      <c r="G42" s="85"/>
      <c r="H42" s="85"/>
      <c r="J42" s="79"/>
      <c r="K42" s="79"/>
    </row>
    <row r="43" spans="1:20" s="74" customFormat="1" ht="12.75" x14ac:dyDescent="0.2">
      <c r="A43" s="72" t="s">
        <v>59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20" ht="12.75" x14ac:dyDescent="0.2">
      <c r="A44" s="42" t="s">
        <v>45</v>
      </c>
      <c r="B44" s="42" t="s">
        <v>60</v>
      </c>
      <c r="C44" s="42" t="s">
        <v>50</v>
      </c>
      <c r="D44" s="42" t="s">
        <v>51</v>
      </c>
      <c r="E44" s="26" t="s">
        <v>37</v>
      </c>
      <c r="F44" s="26" t="s">
        <v>38</v>
      </c>
      <c r="G44" s="42" t="s">
        <v>39</v>
      </c>
      <c r="H44" s="23"/>
    </row>
    <row r="45" spans="1:20" ht="12.75" x14ac:dyDescent="0.2">
      <c r="A45" s="38" t="s">
        <v>61</v>
      </c>
      <c r="B45" s="34" t="s">
        <v>54</v>
      </c>
      <c r="C45" s="39">
        <v>11800</v>
      </c>
      <c r="D45" s="40">
        <v>1</v>
      </c>
      <c r="E45" s="39">
        <f>C45*D45</f>
        <v>11800</v>
      </c>
      <c r="F45" s="39">
        <v>10000</v>
      </c>
      <c r="G45" s="40">
        <v>1800</v>
      </c>
      <c r="H45" s="23"/>
    </row>
    <row r="46" spans="1:20" ht="12.75" x14ac:dyDescent="0.2">
      <c r="A46" s="38" t="s">
        <v>62</v>
      </c>
      <c r="B46" s="34" t="s">
        <v>54</v>
      </c>
      <c r="C46" s="39">
        <v>10000</v>
      </c>
      <c r="D46" s="40">
        <v>1</v>
      </c>
      <c r="E46" s="39">
        <v>10000</v>
      </c>
      <c r="F46" s="39">
        <v>8474.58</v>
      </c>
      <c r="G46" s="39">
        <v>1525.42</v>
      </c>
      <c r="H46" s="44"/>
    </row>
    <row r="47" spans="1:20" ht="12.75" x14ac:dyDescent="0.2">
      <c r="A47" s="38" t="s">
        <v>64</v>
      </c>
      <c r="B47" s="34" t="s">
        <v>54</v>
      </c>
      <c r="C47" s="39">
        <v>10000</v>
      </c>
      <c r="D47" s="40">
        <v>2</v>
      </c>
      <c r="E47" s="39">
        <f>C47*D47</f>
        <v>20000</v>
      </c>
      <c r="F47" s="39">
        <v>8000</v>
      </c>
      <c r="G47" s="40">
        <v>12000</v>
      </c>
      <c r="H47" s="44"/>
    </row>
    <row r="48" spans="1:20" ht="12.75" x14ac:dyDescent="0.2">
      <c r="A48" s="38"/>
      <c r="B48" s="34"/>
      <c r="C48" s="39"/>
      <c r="D48" s="40"/>
      <c r="E48" s="39"/>
      <c r="F48" s="39"/>
      <c r="G48" s="40"/>
      <c r="H48" s="44"/>
    </row>
    <row r="49" spans="1:26" ht="12.75" x14ac:dyDescent="0.2">
      <c r="D49" s="42" t="s">
        <v>6</v>
      </c>
      <c r="E49" s="43">
        <f>SUM(E45:E48)</f>
        <v>41800</v>
      </c>
      <c r="F49" s="43">
        <f>SUM(F45:F48)</f>
        <v>26474.58</v>
      </c>
      <c r="G49" s="43">
        <f>SUM(G45:G48)</f>
        <v>15325.42</v>
      </c>
      <c r="H49" s="23"/>
      <c r="Q49" s="17"/>
      <c r="R49" s="17"/>
      <c r="S49" s="17"/>
    </row>
    <row r="50" spans="1:26" ht="12.75" x14ac:dyDescent="0.2">
      <c r="D50" s="23"/>
      <c r="E50" s="85"/>
      <c r="F50" s="85"/>
      <c r="G50" s="85"/>
      <c r="H50" s="23"/>
      <c r="Q50" s="17"/>
      <c r="R50" s="17"/>
      <c r="S50" s="17"/>
    </row>
    <row r="51" spans="1:26" s="74" customFormat="1" ht="12.75" x14ac:dyDescent="0.2">
      <c r="A51" s="72" t="s">
        <v>65</v>
      </c>
      <c r="B51" s="73"/>
      <c r="C51" s="73"/>
      <c r="D51" s="73"/>
      <c r="E51" s="73"/>
      <c r="F51" s="73"/>
      <c r="G51" s="73"/>
      <c r="H51" s="73"/>
      <c r="I51" s="73"/>
      <c r="J51" s="73"/>
      <c r="Q51" s="86"/>
      <c r="R51" s="86"/>
      <c r="S51" s="86"/>
    </row>
    <row r="52" spans="1:26" ht="12.75" x14ac:dyDescent="0.2">
      <c r="A52" s="42" t="s">
        <v>45</v>
      </c>
      <c r="B52" s="42" t="s">
        <v>66</v>
      </c>
      <c r="C52" s="42" t="s">
        <v>50</v>
      </c>
      <c r="D52" s="42" t="s">
        <v>51</v>
      </c>
      <c r="E52" s="26" t="s">
        <v>37</v>
      </c>
      <c r="F52" s="26" t="s">
        <v>38</v>
      </c>
      <c r="G52" s="42" t="s">
        <v>39</v>
      </c>
      <c r="Q52" s="17"/>
      <c r="R52" s="17"/>
      <c r="S52" s="17"/>
    </row>
    <row r="53" spans="1:26" ht="12.75" x14ac:dyDescent="0.2">
      <c r="A53" s="38" t="s">
        <v>79</v>
      </c>
      <c r="B53" s="34" t="s">
        <v>80</v>
      </c>
      <c r="C53" s="39">
        <v>8000</v>
      </c>
      <c r="D53" s="40">
        <v>1</v>
      </c>
      <c r="E53" s="40">
        <f>C53*D53</f>
        <v>8000</v>
      </c>
      <c r="F53" s="40">
        <v>6779.66</v>
      </c>
      <c r="G53" s="40">
        <v>1220.3399999999999</v>
      </c>
      <c r="Q53" s="17"/>
      <c r="R53" s="17"/>
      <c r="S53" s="17"/>
    </row>
    <row r="54" spans="1:26" ht="12.75" x14ac:dyDescent="0.2">
      <c r="A54" s="38" t="s">
        <v>81</v>
      </c>
      <c r="B54" s="34" t="s">
        <v>82</v>
      </c>
      <c r="C54" s="39">
        <v>1200</v>
      </c>
      <c r="D54" s="40">
        <v>1</v>
      </c>
      <c r="E54" s="40">
        <f>C54*D54</f>
        <v>1200</v>
      </c>
      <c r="F54" s="40">
        <v>1016.95</v>
      </c>
      <c r="G54" s="40">
        <v>183.05</v>
      </c>
      <c r="Q54" s="17"/>
      <c r="R54" s="17"/>
      <c r="S54" s="17"/>
    </row>
    <row r="55" spans="1:26" ht="12.75" x14ac:dyDescent="0.2">
      <c r="A55" s="38" t="s">
        <v>83</v>
      </c>
      <c r="B55" s="34" t="s">
        <v>80</v>
      </c>
      <c r="C55" s="39">
        <v>7000</v>
      </c>
      <c r="D55" s="40">
        <v>1</v>
      </c>
      <c r="E55" s="40">
        <f t="shared" ref="E55:E56" si="9">C55*D55</f>
        <v>7000</v>
      </c>
      <c r="F55" s="40">
        <v>5932.2</v>
      </c>
      <c r="G55" s="40">
        <v>1067.8</v>
      </c>
      <c r="H55" s="45"/>
      <c r="Q55" s="17"/>
      <c r="R55" s="17"/>
      <c r="S55" s="17"/>
    </row>
    <row r="56" spans="1:26" ht="12.75" x14ac:dyDescent="0.2">
      <c r="A56" s="38" t="s">
        <v>84</v>
      </c>
      <c r="B56" s="34" t="s">
        <v>82</v>
      </c>
      <c r="C56" s="39">
        <v>1006.4</v>
      </c>
      <c r="D56" s="40">
        <v>1</v>
      </c>
      <c r="E56" s="40">
        <f t="shared" si="9"/>
        <v>1006.4</v>
      </c>
      <c r="F56" s="40">
        <v>852.88</v>
      </c>
      <c r="G56" s="40">
        <v>153.52000000000001</v>
      </c>
      <c r="H56" s="45"/>
      <c r="Q56" s="17"/>
      <c r="R56" s="17"/>
      <c r="S56" s="17"/>
    </row>
    <row r="57" spans="1:26" ht="12.75" x14ac:dyDescent="0.2">
      <c r="D57" s="46" t="s">
        <v>6</v>
      </c>
      <c r="E57" s="47">
        <f>SUM(E52:E56)</f>
        <v>17206.400000000001</v>
      </c>
      <c r="F57" s="47">
        <f>SUM(F52:F56)</f>
        <v>14581.689999999999</v>
      </c>
      <c r="G57" s="47">
        <f>SUM(G52:G56)</f>
        <v>2624.7099999999996</v>
      </c>
      <c r="H57" s="23"/>
      <c r="Q57" s="17"/>
      <c r="R57" s="17"/>
      <c r="S57" s="17"/>
    </row>
    <row r="58" spans="1:26" ht="12.75" x14ac:dyDescent="0.2">
      <c r="D58" s="23"/>
      <c r="E58" s="85"/>
      <c r="F58" s="85"/>
      <c r="G58" s="85"/>
      <c r="H58" s="23"/>
      <c r="Q58" s="17"/>
      <c r="R58" s="17"/>
      <c r="S58" s="17"/>
    </row>
    <row r="59" spans="1:26" s="74" customFormat="1" ht="12.75" x14ac:dyDescent="0.2">
      <c r="A59" s="72" t="s">
        <v>67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2.75" x14ac:dyDescent="0.2">
      <c r="A60" s="26" t="s">
        <v>45</v>
      </c>
      <c r="B60" s="26" t="s">
        <v>46</v>
      </c>
      <c r="C60" s="26" t="s">
        <v>47</v>
      </c>
      <c r="D60" s="26" t="s">
        <v>48</v>
      </c>
      <c r="E60" s="26" t="s">
        <v>49</v>
      </c>
      <c r="F60" s="26" t="s">
        <v>50</v>
      </c>
      <c r="G60" s="26" t="s">
        <v>51</v>
      </c>
      <c r="H60" s="26" t="s">
        <v>37</v>
      </c>
      <c r="I60" s="33" t="s">
        <v>38</v>
      </c>
      <c r="J60" s="26" t="s">
        <v>39</v>
      </c>
      <c r="K60" s="26" t="s">
        <v>40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33.75" x14ac:dyDescent="0.2">
      <c r="A61" s="68" t="s">
        <v>68</v>
      </c>
      <c r="B61" s="53"/>
      <c r="C61" s="54" t="s">
        <v>69</v>
      </c>
      <c r="D61" s="53" t="s">
        <v>53</v>
      </c>
      <c r="E61" s="55" t="s">
        <v>54</v>
      </c>
      <c r="F61" s="56">
        <v>8200</v>
      </c>
      <c r="G61" s="56">
        <v>1</v>
      </c>
      <c r="H61" s="56">
        <f t="shared" ref="H61:H63" si="10">G61*F61</f>
        <v>8200</v>
      </c>
      <c r="I61" s="57">
        <v>6949.15</v>
      </c>
      <c r="J61" s="89">
        <v>1250.8499999999999</v>
      </c>
      <c r="K61" s="89">
        <v>0</v>
      </c>
    </row>
    <row r="62" spans="1:26" ht="12.75" x14ac:dyDescent="0.2">
      <c r="A62" s="69" t="s">
        <v>70</v>
      </c>
      <c r="B62" s="62"/>
      <c r="C62" s="63" t="s">
        <v>71</v>
      </c>
      <c r="D62" s="71">
        <v>45432</v>
      </c>
      <c r="E62" s="64" t="s">
        <v>54</v>
      </c>
      <c r="F62" s="65">
        <v>3540</v>
      </c>
      <c r="G62" s="56">
        <v>1</v>
      </c>
      <c r="H62" s="56">
        <f t="shared" si="10"/>
        <v>3540</v>
      </c>
      <c r="I62" s="57">
        <v>3000</v>
      </c>
      <c r="J62" s="89">
        <v>540</v>
      </c>
      <c r="K62" s="89">
        <v>0</v>
      </c>
    </row>
    <row r="63" spans="1:26" ht="22.5" x14ac:dyDescent="0.2">
      <c r="A63" s="68" t="s">
        <v>72</v>
      </c>
      <c r="B63" s="53"/>
      <c r="C63" s="54" t="s">
        <v>73</v>
      </c>
      <c r="D63" s="70">
        <v>45352</v>
      </c>
      <c r="E63" s="55" t="s">
        <v>54</v>
      </c>
      <c r="F63" s="56">
        <v>4500</v>
      </c>
      <c r="G63" s="56">
        <v>3</v>
      </c>
      <c r="H63" s="56">
        <f t="shared" si="10"/>
        <v>13500</v>
      </c>
      <c r="I63" s="57">
        <v>0</v>
      </c>
      <c r="J63" s="90">
        <v>0</v>
      </c>
      <c r="K63" s="89">
        <f t="shared" ref="K63" si="11">H63</f>
        <v>13500</v>
      </c>
    </row>
    <row r="64" spans="1:26" ht="12.75" x14ac:dyDescent="0.2">
      <c r="A64" s="31"/>
      <c r="B64" s="31"/>
      <c r="C64" s="36"/>
      <c r="D64" s="17"/>
      <c r="E64" s="31"/>
      <c r="F64" s="17"/>
      <c r="G64" s="32" t="s">
        <v>6</v>
      </c>
      <c r="H64" s="32">
        <f>SUM(H61:H63)</f>
        <v>25240</v>
      </c>
      <c r="I64" s="32">
        <f>SUM(I61:I63)</f>
        <v>9949.15</v>
      </c>
      <c r="J64" s="32">
        <f>SUM(J61:J63)</f>
        <v>1790.85</v>
      </c>
      <c r="K64" s="32">
        <f>SUM(K61:K63)</f>
        <v>13500</v>
      </c>
    </row>
    <row r="65" spans="8:26" ht="12.75" outlineLevel="1" x14ac:dyDescent="0.2">
      <c r="J65" s="31"/>
      <c r="K65" s="31"/>
    </row>
    <row r="66" spans="8:26" ht="12.75" x14ac:dyDescent="0.2"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8:26" ht="12.75" outlineLevel="1" x14ac:dyDescent="0.2"/>
    <row r="68" spans="8:26" ht="12.75" outlineLevel="1" x14ac:dyDescent="0.2"/>
    <row r="70" spans="8:26" ht="12.75" x14ac:dyDescent="0.2"/>
    <row r="71" spans="8:26" ht="12.75" outlineLevel="1" x14ac:dyDescent="0.2"/>
    <row r="72" spans="8:26" ht="12.75" outlineLevel="1" x14ac:dyDescent="0.2"/>
    <row r="73" spans="8:26" ht="12.75" outlineLevel="1" x14ac:dyDescent="0.2"/>
    <row r="74" spans="8:26" ht="12.75" outlineLevel="1" x14ac:dyDescent="0.2"/>
    <row r="75" spans="8:26" ht="12.75" outlineLevel="1" x14ac:dyDescent="0.2"/>
    <row r="76" spans="8:26" ht="12.75" outlineLevel="1" x14ac:dyDescent="0.2"/>
    <row r="77" spans="8:26" ht="12.75" outlineLevel="1" x14ac:dyDescent="0.2"/>
    <row r="79" spans="8:26" ht="12.75" x14ac:dyDescent="0.2"/>
    <row r="80" spans="8:26" ht="12.75" x14ac:dyDescent="0.2"/>
    <row r="81" ht="12.75" x14ac:dyDescent="0.2"/>
  </sheetData>
  <mergeCells count="7">
    <mergeCell ref="S1:X1"/>
    <mergeCell ref="B9:C9"/>
    <mergeCell ref="B11:C11"/>
    <mergeCell ref="D11:E11"/>
    <mergeCell ref="A1:F1"/>
    <mergeCell ref="G1:L1"/>
    <mergeCell ref="M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E. Innovadores</vt:lpstr>
      <vt:lpstr>EDI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Huacamayta Lara</dc:creator>
  <cp:keywords/>
  <dc:description/>
  <cp:lastModifiedBy>Vanessa Alarcon</cp:lastModifiedBy>
  <cp:revision/>
  <dcterms:created xsi:type="dcterms:W3CDTF">2024-04-23T20:51:53Z</dcterms:created>
  <dcterms:modified xsi:type="dcterms:W3CDTF">2024-10-05T01:06:49Z</dcterms:modified>
  <cp:category/>
  <cp:contentStatus/>
</cp:coreProperties>
</file>